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updateLinks="never"/>
  <mc:AlternateContent xmlns:mc="http://schemas.openxmlformats.org/markup-compatibility/2006">
    <mc:Choice Requires="x15">
      <x15ac:absPath xmlns:x15ac="http://schemas.microsoft.com/office/spreadsheetml/2010/11/ac" url="C:\Users\Yamamoto\Desktop\Ｊ-ＴＯＰ　ＦＣ\カップ戦、大会資料\トヨペット予選\2020年度\"/>
    </mc:Choice>
  </mc:AlternateContent>
  <xr:revisionPtr revIDLastSave="0" documentId="8_{E5B0239A-CA5A-4A09-BC65-05FFDEA34549}" xr6:coauthVersionLast="46" xr6:coauthVersionMax="46" xr10:uidLastSave="{00000000-0000-0000-0000-000000000000}"/>
  <bookViews>
    <workbookView xWindow="-120" yWindow="-120" windowWidth="20730" windowHeight="11160" tabRatio="895" xr2:uid="{00000000-000D-0000-FFFF-FFFF00000000}"/>
  </bookViews>
  <sheets>
    <sheet name="△ vs □ (L)" sheetId="56" r:id="rId1"/>
  </sheets>
  <definedNames>
    <definedName name="_xlnm.Print_Area" localSheetId="0">'△ vs □ (L)'!$A$1:$U$49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56" l="1"/>
  <c r="J47" i="56"/>
  <c r="F47" i="56"/>
  <c r="I5" i="56" s="1"/>
  <c r="K33" i="56"/>
  <c r="N43" i="56" s="1"/>
  <c r="F45" i="56" s="1"/>
  <c r="G33" i="56"/>
  <c r="L43" i="56" s="1"/>
  <c r="H45" i="56" s="1"/>
  <c r="K31" i="56"/>
  <c r="K42" i="56" s="1"/>
  <c r="C44" i="56" s="1"/>
  <c r="G31" i="56"/>
  <c r="I42" i="56" s="1"/>
  <c r="E44" i="56" s="1"/>
  <c r="K29" i="56"/>
  <c r="N44" i="56" s="1"/>
  <c r="I45" i="56" s="1"/>
  <c r="G29" i="56"/>
  <c r="L44" i="56" s="1"/>
  <c r="K45" i="56" s="1"/>
  <c r="K27" i="56"/>
  <c r="I37" i="56" s="1"/>
  <c r="E39" i="56" s="1"/>
  <c r="G27" i="56"/>
  <c r="K37" i="56" s="1"/>
  <c r="C39" i="56" s="1"/>
  <c r="K25" i="56"/>
  <c r="K43" i="56" s="1"/>
  <c r="F44" i="56" s="1"/>
  <c r="G25" i="56"/>
  <c r="I43" i="56" s="1"/>
  <c r="H44" i="56" s="1"/>
  <c r="K23" i="56"/>
  <c r="K38" i="56" s="1"/>
  <c r="F39" i="56" s="1"/>
  <c r="G23" i="56"/>
  <c r="I38" i="56" s="1"/>
  <c r="H39" i="56" s="1"/>
  <c r="K21" i="56"/>
  <c r="L42" i="56" s="1"/>
  <c r="E45" i="56" s="1"/>
  <c r="G21" i="56"/>
  <c r="K19" i="56"/>
  <c r="H37" i="56" s="1"/>
  <c r="C38" i="56" s="1"/>
  <c r="G19" i="56"/>
  <c r="K17" i="56"/>
  <c r="H42" i="56" s="1"/>
  <c r="C43" i="56" s="1"/>
  <c r="G17" i="56"/>
  <c r="N38" i="56" s="1"/>
  <c r="R13" i="56"/>
  <c r="P13" i="56"/>
  <c r="O13" i="56"/>
  <c r="L13" i="56"/>
  <c r="E33" i="56" s="1"/>
  <c r="N31" i="56" s="1"/>
  <c r="I13" i="56"/>
  <c r="C13" i="56"/>
  <c r="A38" i="56" s="1"/>
  <c r="F36" i="56" s="1"/>
  <c r="R11" i="56"/>
  <c r="Q11" i="56"/>
  <c r="N11" i="56"/>
  <c r="M11" i="56"/>
  <c r="H11" i="56"/>
  <c r="O10" i="56"/>
  <c r="F10" i="56"/>
  <c r="Q8" i="56"/>
  <c r="N8" i="56"/>
  <c r="G8" i="56"/>
  <c r="R6" i="56"/>
  <c r="L6" i="56"/>
  <c r="A42" i="56" s="1"/>
  <c r="C41" i="56" s="1"/>
  <c r="E6" i="56"/>
  <c r="A37" i="56" s="1"/>
  <c r="C36" i="56" s="1"/>
  <c r="M5" i="56"/>
  <c r="L4" i="56"/>
  <c r="K4" i="56"/>
  <c r="I4" i="56"/>
  <c r="M39" i="56" l="1"/>
  <c r="O6" i="56"/>
  <c r="D11" i="56"/>
  <c r="G13" i="56"/>
  <c r="P17" i="56"/>
  <c r="Q39" i="56"/>
  <c r="R43" i="56"/>
  <c r="F13" i="56"/>
  <c r="F42" i="56"/>
  <c r="E43" i="56" s="1"/>
  <c r="O44" i="56"/>
  <c r="S44" i="56"/>
  <c r="O37" i="56"/>
  <c r="Q42" i="56"/>
  <c r="H3" i="56"/>
  <c r="R8" i="56"/>
  <c r="A43" i="56"/>
  <c r="F41" i="56" s="1"/>
  <c r="P23" i="56"/>
  <c r="L17" i="56"/>
  <c r="L21" i="56"/>
  <c r="P29" i="56"/>
  <c r="L19" i="56"/>
  <c r="P21" i="56"/>
  <c r="N23" i="56"/>
  <c r="E21" i="56"/>
  <c r="E27" i="56"/>
  <c r="N17" i="56"/>
  <c r="A44" i="56"/>
  <c r="I41" i="56" s="1"/>
  <c r="E29" i="56"/>
  <c r="N27" i="56"/>
  <c r="P19" i="56"/>
  <c r="P25" i="56"/>
  <c r="P27" i="56"/>
  <c r="A45" i="56"/>
  <c r="L41" i="56" s="1"/>
  <c r="N21" i="56"/>
  <c r="E19" i="56"/>
  <c r="S45" i="56"/>
  <c r="Q45" i="56"/>
  <c r="O45" i="56"/>
  <c r="T44" i="56"/>
  <c r="R44" i="56"/>
  <c r="P44" i="56"/>
  <c r="S43" i="56"/>
  <c r="Q43" i="56"/>
  <c r="O43" i="56"/>
  <c r="T42" i="56"/>
  <c r="R42" i="56"/>
  <c r="P42" i="56"/>
  <c r="P39" i="56"/>
  <c r="N39" i="56"/>
  <c r="L39" i="56"/>
  <c r="Q38" i="56"/>
  <c r="O38" i="56"/>
  <c r="M38" i="56"/>
  <c r="P37" i="56"/>
  <c r="X37" i="56" s="1"/>
  <c r="R37" i="56" s="1"/>
  <c r="N37" i="56"/>
  <c r="L37" i="56"/>
  <c r="M8" i="56"/>
  <c r="T45" i="56"/>
  <c r="R45" i="56"/>
  <c r="P45" i="56"/>
  <c r="F37" i="56"/>
  <c r="E38" i="56" s="1"/>
  <c r="E8" i="56"/>
  <c r="N42" i="56"/>
  <c r="C45" i="56" s="1"/>
  <c r="P6" i="56"/>
  <c r="L23" i="56"/>
  <c r="L25" i="56"/>
  <c r="L27" i="56"/>
  <c r="L29" i="56"/>
  <c r="L31" i="56"/>
  <c r="P33" i="56" s="1"/>
  <c r="L33" i="56"/>
  <c r="P31" i="56" s="1"/>
  <c r="M37" i="56"/>
  <c r="Q37" i="56"/>
  <c r="L38" i="56"/>
  <c r="P38" i="56"/>
  <c r="A39" i="56"/>
  <c r="I36" i="56" s="1"/>
  <c r="O39" i="56"/>
  <c r="X39" i="56" s="1"/>
  <c r="R39" i="56" s="1"/>
  <c r="O42" i="56"/>
  <c r="S42" i="56"/>
  <c r="P43" i="56"/>
  <c r="T43" i="56"/>
  <c r="Q44" i="56"/>
  <c r="E17" i="56"/>
  <c r="N19" i="56"/>
  <c r="E23" i="56"/>
  <c r="E25" i="56"/>
  <c r="N25" i="56"/>
  <c r="N29" i="56"/>
  <c r="E31" i="56"/>
  <c r="N33" i="56" s="1"/>
  <c r="X44" i="56" l="1"/>
  <c r="U44" i="56" s="1"/>
  <c r="X43" i="56"/>
  <c r="U43" i="56" s="1"/>
  <c r="X38" i="56"/>
  <c r="R38" i="56" s="1"/>
  <c r="D47" i="56" s="1"/>
  <c r="E5" i="56" s="1"/>
  <c r="X42" i="56"/>
  <c r="U42" i="56" s="1"/>
  <c r="X45" i="56"/>
  <c r="U45" i="56" s="1"/>
  <c r="K47" i="56" l="1"/>
  <c r="O5" i="56" s="1"/>
</calcChain>
</file>

<file path=xl/sharedStrings.xml><?xml version="1.0" encoding="utf-8"?>
<sst xmlns="http://schemas.openxmlformats.org/spreadsheetml/2006/main" count="102" uniqueCount="47">
  <si>
    <t>会場</t>
  </si>
  <si>
    <t>①</t>
  </si>
  <si>
    <t>⑤</t>
  </si>
  <si>
    <t>②</t>
  </si>
  <si>
    <t>⑥</t>
  </si>
  <si>
    <t>③</t>
  </si>
  <si>
    <t>④</t>
  </si>
  <si>
    <t>時間</t>
  </si>
  <si>
    <t>－</t>
  </si>
  <si>
    <t>⑧</t>
  </si>
  <si>
    <t>⑨</t>
  </si>
  <si>
    <t>⑦</t>
  </si>
  <si>
    <t>代表決定戦</t>
  </si>
  <si>
    <t>会場担当：</t>
  </si>
  <si>
    <t>１日目：</t>
  </si>
  <si>
    <t>２日目：</t>
  </si>
  <si>
    <t>勝</t>
  </si>
  <si>
    <t>分</t>
  </si>
  <si>
    <t>負</t>
  </si>
  <si>
    <t>勝点</t>
  </si>
  <si>
    <t>得失点</t>
  </si>
  <si>
    <t>総得点</t>
  </si>
  <si>
    <t>順位</t>
  </si>
  <si>
    <t>審　　判</t>
  </si>
  <si>
    <t>代表決定戦出場チーム</t>
  </si>
  <si>
    <t>Ⅰ</t>
  </si>
  <si>
    <t>2日目</t>
  </si>
  <si>
    <t>A</t>
    <phoneticPr fontId="24"/>
  </si>
  <si>
    <t>B</t>
    <phoneticPr fontId="24"/>
  </si>
  <si>
    <t>ブロック</t>
    <phoneticPr fontId="24"/>
  </si>
  <si>
    <t>PK</t>
    <phoneticPr fontId="24"/>
  </si>
  <si>
    <t>No.</t>
    <phoneticPr fontId="24"/>
  </si>
  <si>
    <t>※色付き部分に記載</t>
    <rPh sb="1" eb="3">
      <t>イロツ</t>
    </rPh>
    <rPh sb="4" eb="6">
      <t>ブブン</t>
    </rPh>
    <rPh sb="7" eb="9">
      <t>キサイ</t>
    </rPh>
    <phoneticPr fontId="24"/>
  </si>
  <si>
    <t>副審</t>
    <rPh sb="0" eb="1">
      <t>フク</t>
    </rPh>
    <phoneticPr fontId="24"/>
  </si>
  <si>
    <t>勝</t>
    <phoneticPr fontId="24"/>
  </si>
  <si>
    <t>TOYOPET CUP 第47回岡山県サッカー優勝大会 地域予選</t>
    <phoneticPr fontId="24"/>
  </si>
  <si>
    <t>L</t>
    <phoneticPr fontId="24"/>
  </si>
  <si>
    <t>荘内SC</t>
  </si>
  <si>
    <t>W of J</t>
  </si>
  <si>
    <t>吉備中央FC</t>
  </si>
  <si>
    <t>ベルセドール</t>
  </si>
  <si>
    <t>すごうSC</t>
  </si>
  <si>
    <t>J-TOP</t>
  </si>
  <si>
    <t>日生FC</t>
  </si>
  <si>
    <t>日生FC</t>
    <rPh sb="0" eb="2">
      <t>ヒナセ</t>
    </rPh>
    <phoneticPr fontId="24"/>
  </si>
  <si>
    <t>日生</t>
    <phoneticPr fontId="24"/>
  </si>
  <si>
    <t>主審,4審</t>
    <rPh sb="4" eb="5">
      <t>シン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</si>
</sst>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\ ##"/>
    <numFmt numFmtId="177" formatCode="##\ \)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3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150">
    <xf numFmtId="0" fontId="0" fillId="0" borderId="0" xfId="0"/>
    <xf numFmtId="0" fontId="20" fillId="21" borderId="12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vertical="center" shrinkToFit="1"/>
    </xf>
    <xf numFmtId="0" fontId="20" fillId="24" borderId="0" xfId="0" applyFont="1" applyFill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0" fillId="0" borderId="0" xfId="0" applyFont="1" applyAlignment="1">
      <alignment shrinkToFit="1"/>
    </xf>
    <xf numFmtId="176" fontId="3" fillId="0" borderId="0" xfId="0" applyNumberFormat="1" applyFont="1" applyAlignment="1">
      <alignment vertical="center" shrinkToFit="1"/>
    </xf>
    <xf numFmtId="0" fontId="19" fillId="0" borderId="10" xfId="0" applyFont="1" applyBorder="1" applyAlignment="1">
      <alignment horizontal="center" shrinkToFit="1"/>
    </xf>
    <xf numFmtId="0" fontId="19" fillId="0" borderId="10" xfId="0" applyFont="1" applyBorder="1" applyAlignment="1">
      <alignment shrinkToFit="1"/>
    </xf>
    <xf numFmtId="0" fontId="20" fillId="0" borderId="10" xfId="0" applyFont="1" applyBorder="1" applyAlignment="1">
      <alignment shrinkToFit="1"/>
    </xf>
    <xf numFmtId="0" fontId="19" fillId="0" borderId="10" xfId="0" applyFont="1" applyBorder="1" applyAlignment="1">
      <alignment horizontal="left" shrinkToFit="1"/>
    </xf>
    <xf numFmtId="0" fontId="19" fillId="0" borderId="0" xfId="0" applyFont="1" applyAlignment="1">
      <alignment shrinkToFit="1"/>
    </xf>
    <xf numFmtId="177" fontId="20" fillId="0" borderId="0" xfId="0" applyNumberFormat="1" applyFont="1" applyAlignment="1">
      <alignment horizontal="left"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176" fontId="20" fillId="0" borderId="0" xfId="0" applyNumberFormat="1" applyFont="1" applyAlignment="1">
      <alignment horizontal="center" shrinkToFit="1"/>
    </xf>
    <xf numFmtId="0" fontId="22" fillId="0" borderId="0" xfId="0" applyFont="1" applyAlignment="1">
      <alignment horizontal="left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right" vertical="center" shrinkToFit="1"/>
    </xf>
    <xf numFmtId="0" fontId="22" fillId="0" borderId="0" xfId="0" applyFont="1" applyAlignment="1">
      <alignment shrinkToFit="1"/>
    </xf>
    <xf numFmtId="0" fontId="20" fillId="24" borderId="13" xfId="0" applyFont="1" applyFill="1" applyBorder="1" applyAlignment="1">
      <alignment horizontal="left" shrinkToFit="1"/>
    </xf>
    <xf numFmtId="0" fontId="19" fillId="0" borderId="11" xfId="0" applyFont="1" applyBorder="1" applyAlignment="1">
      <alignment shrinkToFit="1"/>
    </xf>
    <xf numFmtId="0" fontId="19" fillId="0" borderId="19" xfId="0" applyFont="1" applyBorder="1" applyAlignment="1">
      <alignment shrinkToFit="1"/>
    </xf>
    <xf numFmtId="0" fontId="20" fillId="0" borderId="0" xfId="0" applyFont="1" applyAlignment="1">
      <alignment vertical="top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7" fillId="0" borderId="16" xfId="0" applyFont="1" applyBorder="1" applyAlignment="1">
      <alignment shrinkToFit="1"/>
    </xf>
    <xf numFmtId="0" fontId="27" fillId="0" borderId="0" xfId="0" applyFont="1" applyAlignment="1">
      <alignment shrinkToFit="1"/>
    </xf>
    <xf numFmtId="0" fontId="27" fillId="0" borderId="20" xfId="0" applyFont="1" applyBorder="1" applyAlignment="1">
      <alignment shrinkToFit="1"/>
    </xf>
    <xf numFmtId="0" fontId="19" fillId="0" borderId="16" xfId="0" applyFont="1" applyBorder="1" applyAlignment="1">
      <alignment shrinkToFit="1"/>
    </xf>
    <xf numFmtId="0" fontId="19" fillId="0" borderId="20" xfId="0" applyFont="1" applyBorder="1" applyAlignment="1">
      <alignment shrinkToFit="1"/>
    </xf>
    <xf numFmtId="0" fontId="19" fillId="0" borderId="0" xfId="0" applyFont="1" applyAlignment="1">
      <alignment vertical="center" shrinkToFit="1"/>
    </xf>
    <xf numFmtId="0" fontId="19" fillId="0" borderId="18" xfId="0" applyFont="1" applyBorder="1" applyAlignment="1">
      <alignment shrinkToFit="1"/>
    </xf>
    <xf numFmtId="0" fontId="19" fillId="0" borderId="21" xfId="0" applyFont="1" applyBorder="1" applyAlignment="1">
      <alignment shrinkToFit="1"/>
    </xf>
    <xf numFmtId="0" fontId="3" fillId="0" borderId="0" xfId="0" applyFont="1" applyAlignment="1">
      <alignment vertical="top" shrinkToFit="1"/>
    </xf>
    <xf numFmtId="0" fontId="22" fillId="0" borderId="0" xfId="0" applyFont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21" borderId="0" xfId="0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21" borderId="10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21" borderId="12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4" xfId="0" applyBorder="1" applyAlignment="1">
      <alignment horizontal="right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14" xfId="0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20" fillId="21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20" fillId="0" borderId="12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0" xfId="0" applyFont="1" applyAlignment="1">
      <alignment horizontal="right" vertical="top" shrinkToFit="1"/>
    </xf>
    <xf numFmtId="0" fontId="3" fillId="0" borderId="0" xfId="0" applyFont="1" applyAlignment="1">
      <alignment horizontal="left" vertical="top" shrinkToFit="1"/>
    </xf>
    <xf numFmtId="0" fontId="3" fillId="0" borderId="0" xfId="0" applyFont="1" applyAlignment="1">
      <alignment horizontal="right" shrinkToFit="1"/>
    </xf>
    <xf numFmtId="0" fontId="3" fillId="0" borderId="0" xfId="0" applyFont="1" applyAlignment="1">
      <alignment horizontal="left" shrinkToFit="1"/>
    </xf>
    <xf numFmtId="0" fontId="20" fillId="0" borderId="0" xfId="0" applyFont="1" applyAlignment="1">
      <alignment horizont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20" fillId="0" borderId="0" xfId="0" applyFont="1" applyAlignment="1">
      <alignment horizontal="right" shrinkToFit="1"/>
    </xf>
    <xf numFmtId="0" fontId="20" fillId="0" borderId="0" xfId="0" applyFont="1" applyAlignment="1">
      <alignment horizontal="left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20" fontId="20" fillId="0" borderId="18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1" fillId="21" borderId="10" xfId="0" applyFont="1" applyFill="1" applyBorder="1" applyAlignment="1" applyProtection="1">
      <alignment horizontal="right" vertical="center" shrinkToFit="1"/>
      <protection locked="0"/>
    </xf>
    <xf numFmtId="0" fontId="21" fillId="21" borderId="10" xfId="0" applyFont="1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left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20" fontId="0" fillId="0" borderId="18" xfId="0" applyNumberFormat="1" applyBorder="1" applyAlignment="1">
      <alignment horizontal="center" vertical="center" shrinkToFit="1"/>
    </xf>
    <xf numFmtId="20" fontId="0" fillId="0" borderId="21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20" fontId="0" fillId="0" borderId="11" xfId="0" applyNumberFormat="1" applyBorder="1" applyAlignment="1">
      <alignment horizontal="center" vertical="center" shrinkToFit="1"/>
    </xf>
    <xf numFmtId="20" fontId="0" fillId="0" borderId="19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2" fillId="0" borderId="0" xfId="0" applyFont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20" fontId="0" fillId="0" borderId="16" xfId="0" applyNumberFormat="1" applyBorder="1" applyAlignment="1">
      <alignment horizontal="center" vertical="center" shrinkToFit="1"/>
    </xf>
    <xf numFmtId="20" fontId="0" fillId="0" borderId="20" xfId="0" applyNumberForma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top" shrinkToFit="1"/>
    </xf>
    <xf numFmtId="0" fontId="3" fillId="0" borderId="0" xfId="0" applyFont="1" applyAlignment="1">
      <alignment horizontal="left" vertical="top" shrinkToFit="1"/>
    </xf>
    <xf numFmtId="0" fontId="28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right" vertical="center" shrinkToFit="1"/>
    </xf>
    <xf numFmtId="0" fontId="29" fillId="24" borderId="0" xfId="0" applyFont="1" applyFill="1" applyAlignment="1">
      <alignment horizontal="left" vertical="center" shrinkToFit="1"/>
    </xf>
    <xf numFmtId="0" fontId="20" fillId="0" borderId="20" xfId="0" applyFont="1" applyBorder="1" applyAlignment="1">
      <alignment horizontal="right" vertical="center" shrinkToFit="1"/>
    </xf>
    <xf numFmtId="0" fontId="20" fillId="0" borderId="16" xfId="0" applyFont="1" applyBorder="1" applyAlignment="1">
      <alignment horizontal="left" vertical="center" shrinkToFit="1"/>
    </xf>
    <xf numFmtId="0" fontId="20" fillId="24" borderId="23" xfId="0" applyFont="1" applyFill="1" applyBorder="1" applyAlignment="1">
      <alignment horizontal="center" vertical="center" shrinkToFit="1"/>
    </xf>
    <xf numFmtId="0" fontId="20" fillId="24" borderId="24" xfId="0" applyFont="1" applyFill="1" applyBorder="1" applyAlignment="1">
      <alignment horizontal="center" vertical="center" shrinkToFit="1"/>
    </xf>
    <xf numFmtId="0" fontId="20" fillId="24" borderId="22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20" fillId="0" borderId="10" xfId="0" applyFont="1" applyBorder="1" applyAlignment="1">
      <alignment horizontal="center" shrinkToFit="1"/>
    </xf>
    <xf numFmtId="0" fontId="3" fillId="0" borderId="0" xfId="0" applyFont="1" applyAlignment="1">
      <alignment horizontal="right" shrinkToFit="1"/>
    </xf>
    <xf numFmtId="0" fontId="3" fillId="0" borderId="20" xfId="0" applyFont="1" applyBorder="1" applyAlignment="1">
      <alignment horizontal="right" shrinkToFit="1"/>
    </xf>
    <xf numFmtId="0" fontId="3" fillId="0" borderId="0" xfId="0" applyFont="1" applyAlignment="1">
      <alignment horizontal="left" shrinkToFit="1"/>
    </xf>
    <xf numFmtId="0" fontId="30" fillId="24" borderId="23" xfId="0" applyFont="1" applyFill="1" applyBorder="1" applyAlignment="1">
      <alignment horizontal="center" vertical="center" shrinkToFit="1"/>
    </xf>
    <xf numFmtId="0" fontId="30" fillId="24" borderId="22" xfId="0" applyFont="1" applyFill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20" fillId="0" borderId="0" xfId="0" applyFont="1" applyAlignment="1">
      <alignment horizont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shrinkToFit="1"/>
    </xf>
    <xf numFmtId="0" fontId="20" fillId="0" borderId="0" xfId="0" applyFont="1" applyAlignment="1">
      <alignment horizontal="right" shrinkToFit="1"/>
    </xf>
    <xf numFmtId="0" fontId="20" fillId="0" borderId="0" xfId="0" applyFont="1" applyAlignment="1">
      <alignment horizontal="left" shrinkToFit="1"/>
    </xf>
    <xf numFmtId="0" fontId="20" fillId="0" borderId="10" xfId="0" applyFont="1" applyBorder="1" applyAlignment="1">
      <alignment horizontal="right" vertical="center" shrinkToFit="1"/>
    </xf>
    <xf numFmtId="0" fontId="20" fillId="24" borderId="10" xfId="0" applyFont="1" applyFill="1" applyBorder="1" applyAlignment="1">
      <alignment horizontal="lef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D1235037-9857-487A-A4EE-AF9E5E26F6A2}"/>
            </a:ext>
          </a:extLst>
        </xdr:cNvPr>
        <xdr:cNvSpPr>
          <a:spLocks noChangeShapeType="1"/>
        </xdr:cNvSpPr>
      </xdr:nvSpPr>
      <xdr:spPr bwMode="auto">
        <a:xfrm flipH="1">
          <a:off x="5667375" y="0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333375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59B42B09-4371-4863-936F-93F6571F5EAF}"/>
            </a:ext>
          </a:extLst>
        </xdr:cNvPr>
        <xdr:cNvSpPr>
          <a:spLocks noChangeShapeType="1"/>
        </xdr:cNvSpPr>
      </xdr:nvSpPr>
      <xdr:spPr bwMode="auto">
        <a:xfrm>
          <a:off x="5667375" y="0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333375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291BBD1B-541D-4F91-BC6C-FA225A4A28F1}"/>
            </a:ext>
          </a:extLst>
        </xdr:cNvPr>
        <xdr:cNvSpPr>
          <a:spLocks noChangeShapeType="1"/>
        </xdr:cNvSpPr>
      </xdr:nvSpPr>
      <xdr:spPr bwMode="auto">
        <a:xfrm>
          <a:off x="5667375" y="0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333375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50AEBE27-DC1B-4A21-84B2-96DE9454BA47}"/>
            </a:ext>
          </a:extLst>
        </xdr:cNvPr>
        <xdr:cNvSpPr>
          <a:spLocks noChangeShapeType="1"/>
        </xdr:cNvSpPr>
      </xdr:nvSpPr>
      <xdr:spPr bwMode="auto">
        <a:xfrm>
          <a:off x="5667375" y="0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333375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7910CE49-2C5B-4EAA-905B-6B76AF3A9487}"/>
            </a:ext>
          </a:extLst>
        </xdr:cNvPr>
        <xdr:cNvSpPr>
          <a:spLocks noChangeShapeType="1"/>
        </xdr:cNvSpPr>
      </xdr:nvSpPr>
      <xdr:spPr bwMode="auto">
        <a:xfrm flipH="1">
          <a:off x="5667375" y="0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333375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DB45D7AA-DED7-4275-A0D1-F75F61B5EE07}"/>
            </a:ext>
          </a:extLst>
        </xdr:cNvPr>
        <xdr:cNvSpPr>
          <a:spLocks noChangeShapeType="1"/>
        </xdr:cNvSpPr>
      </xdr:nvSpPr>
      <xdr:spPr bwMode="auto">
        <a:xfrm>
          <a:off x="5667375" y="0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333375</xdr:colOff>
      <xdr:row>0</xdr:row>
      <xdr:rowOff>381000</xdr:rowOff>
    </xdr:from>
    <xdr:to>
      <xdr:col>17</xdr:col>
      <xdr:colOff>19050</xdr:colOff>
      <xdr:row>0</xdr:row>
      <xdr:rowOff>381000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2678DCB8-B9EB-4E22-8F8D-DDFE8C8DA470}"/>
            </a:ext>
          </a:extLst>
        </xdr:cNvPr>
        <xdr:cNvSpPr>
          <a:spLocks noChangeShapeType="1"/>
        </xdr:cNvSpPr>
      </xdr:nvSpPr>
      <xdr:spPr bwMode="auto">
        <a:xfrm>
          <a:off x="5667375" y="381000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333375</xdr:colOff>
      <xdr:row>0</xdr:row>
      <xdr:rowOff>381000</xdr:rowOff>
    </xdr:from>
    <xdr:to>
      <xdr:col>17</xdr:col>
      <xdr:colOff>19050</xdr:colOff>
      <xdr:row>0</xdr:row>
      <xdr:rowOff>381000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id="{9A5759CC-E76D-4AF7-9829-D89BFBF7239A}"/>
            </a:ext>
          </a:extLst>
        </xdr:cNvPr>
        <xdr:cNvSpPr>
          <a:spLocks noChangeShapeType="1"/>
        </xdr:cNvSpPr>
      </xdr:nvSpPr>
      <xdr:spPr bwMode="auto">
        <a:xfrm>
          <a:off x="5667375" y="381000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 macro="" textlink="">
      <xdr:nvSpPr>
        <xdr:cNvPr id="10" name="Line 15">
          <a:extLst>
            <a:ext uri="{FF2B5EF4-FFF2-40B4-BE49-F238E27FC236}">
              <a16:creationId xmlns:a16="http://schemas.microsoft.com/office/drawing/2014/main" id="{B3AF28F6-5555-4809-A7A7-B5B9FCCAA3E3}"/>
            </a:ext>
          </a:extLst>
        </xdr:cNvPr>
        <xdr:cNvSpPr>
          <a:spLocks noChangeShapeType="1"/>
        </xdr:cNvSpPr>
      </xdr:nvSpPr>
      <xdr:spPr bwMode="auto">
        <a:xfrm flipV="1">
          <a:off x="32099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333375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2635AEDD-8BDA-4AAD-BFE7-4501BD4DAB51}"/>
            </a:ext>
          </a:extLst>
        </xdr:cNvPr>
        <xdr:cNvSpPr>
          <a:spLocks noChangeShapeType="1"/>
        </xdr:cNvSpPr>
      </xdr:nvSpPr>
      <xdr:spPr bwMode="auto">
        <a:xfrm flipV="1">
          <a:off x="5667375" y="0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333375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12" name="Line 17">
          <a:extLst>
            <a:ext uri="{FF2B5EF4-FFF2-40B4-BE49-F238E27FC236}">
              <a16:creationId xmlns:a16="http://schemas.microsoft.com/office/drawing/2014/main" id="{028BA6F9-811A-43B0-AAD4-1CAB38DBD509}"/>
            </a:ext>
          </a:extLst>
        </xdr:cNvPr>
        <xdr:cNvSpPr>
          <a:spLocks noChangeShapeType="1"/>
        </xdr:cNvSpPr>
      </xdr:nvSpPr>
      <xdr:spPr bwMode="auto">
        <a:xfrm flipV="1">
          <a:off x="5667375" y="0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209550</xdr:colOff>
      <xdr:row>0</xdr:row>
      <xdr:rowOff>381000</xdr:rowOff>
    </xdr:from>
    <xdr:to>
      <xdr:col>9</xdr:col>
      <xdr:colOff>209550</xdr:colOff>
      <xdr:row>0</xdr:row>
      <xdr:rowOff>381000</xdr:rowOff>
    </xdr:to>
    <xdr:sp macro="" textlink="">
      <xdr:nvSpPr>
        <xdr:cNvPr id="13" name="Line 18">
          <a:extLst>
            <a:ext uri="{FF2B5EF4-FFF2-40B4-BE49-F238E27FC236}">
              <a16:creationId xmlns:a16="http://schemas.microsoft.com/office/drawing/2014/main" id="{8A85152F-7D43-4116-83D3-BFD8080E0776}"/>
            </a:ext>
          </a:extLst>
        </xdr:cNvPr>
        <xdr:cNvSpPr>
          <a:spLocks noChangeShapeType="1"/>
        </xdr:cNvSpPr>
      </xdr:nvSpPr>
      <xdr:spPr bwMode="auto">
        <a:xfrm flipV="1">
          <a:off x="3209925" y="381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16</xdr:row>
      <xdr:rowOff>57150</xdr:rowOff>
    </xdr:from>
    <xdr:to>
      <xdr:col>7</xdr:col>
      <xdr:colOff>28575</xdr:colOff>
      <xdr:row>17</xdr:row>
      <xdr:rowOff>200025</xdr:rowOff>
    </xdr:to>
    <xdr:sp macro="" textlink="">
      <xdr:nvSpPr>
        <xdr:cNvPr id="14" name="AutoShape 21">
          <a:extLst>
            <a:ext uri="{FF2B5EF4-FFF2-40B4-BE49-F238E27FC236}">
              <a16:creationId xmlns:a16="http://schemas.microsoft.com/office/drawing/2014/main" id="{AA2A392E-274B-4BAC-8017-80F055FDECAD}"/>
            </a:ext>
          </a:extLst>
        </xdr:cNvPr>
        <xdr:cNvSpPr>
          <a:spLocks/>
        </xdr:cNvSpPr>
      </xdr:nvSpPr>
      <xdr:spPr bwMode="auto">
        <a:xfrm>
          <a:off x="2333625" y="331470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16</xdr:row>
      <xdr:rowOff>47625</xdr:rowOff>
    </xdr:from>
    <xdr:to>
      <xdr:col>10</xdr:col>
      <xdr:colOff>28575</xdr:colOff>
      <xdr:row>17</xdr:row>
      <xdr:rowOff>200025</xdr:rowOff>
    </xdr:to>
    <xdr:sp macro="" textlink="">
      <xdr:nvSpPr>
        <xdr:cNvPr id="15" name="AutoShape 22">
          <a:extLst>
            <a:ext uri="{FF2B5EF4-FFF2-40B4-BE49-F238E27FC236}">
              <a16:creationId xmlns:a16="http://schemas.microsoft.com/office/drawing/2014/main" id="{F26B4B1C-4035-42A5-9594-94F084AA2CDD}"/>
            </a:ext>
          </a:extLst>
        </xdr:cNvPr>
        <xdr:cNvSpPr>
          <a:spLocks/>
        </xdr:cNvSpPr>
      </xdr:nvSpPr>
      <xdr:spPr bwMode="auto">
        <a:xfrm>
          <a:off x="3333750" y="330517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18</xdr:row>
      <xdr:rowOff>57150</xdr:rowOff>
    </xdr:from>
    <xdr:to>
      <xdr:col>7</xdr:col>
      <xdr:colOff>28575</xdr:colOff>
      <xdr:row>19</xdr:row>
      <xdr:rowOff>200025</xdr:rowOff>
    </xdr:to>
    <xdr:sp macro="" textlink="">
      <xdr:nvSpPr>
        <xdr:cNvPr id="16" name="AutoShape 23">
          <a:extLst>
            <a:ext uri="{FF2B5EF4-FFF2-40B4-BE49-F238E27FC236}">
              <a16:creationId xmlns:a16="http://schemas.microsoft.com/office/drawing/2014/main" id="{2CFDF899-BF78-463E-BAE0-2EED6BB8206E}"/>
            </a:ext>
          </a:extLst>
        </xdr:cNvPr>
        <xdr:cNvSpPr>
          <a:spLocks/>
        </xdr:cNvSpPr>
      </xdr:nvSpPr>
      <xdr:spPr bwMode="auto">
        <a:xfrm>
          <a:off x="2333625" y="371475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20</xdr:row>
      <xdr:rowOff>57150</xdr:rowOff>
    </xdr:from>
    <xdr:to>
      <xdr:col>7</xdr:col>
      <xdr:colOff>28575</xdr:colOff>
      <xdr:row>21</xdr:row>
      <xdr:rowOff>200025</xdr:rowOff>
    </xdr:to>
    <xdr:sp macro="" textlink="">
      <xdr:nvSpPr>
        <xdr:cNvPr id="17" name="AutoShape 24">
          <a:extLst>
            <a:ext uri="{FF2B5EF4-FFF2-40B4-BE49-F238E27FC236}">
              <a16:creationId xmlns:a16="http://schemas.microsoft.com/office/drawing/2014/main" id="{34665261-9349-45C1-AD80-DA28F2190EBA}"/>
            </a:ext>
          </a:extLst>
        </xdr:cNvPr>
        <xdr:cNvSpPr>
          <a:spLocks/>
        </xdr:cNvSpPr>
      </xdr:nvSpPr>
      <xdr:spPr bwMode="auto">
        <a:xfrm>
          <a:off x="2333625" y="411480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22</xdr:row>
      <xdr:rowOff>57150</xdr:rowOff>
    </xdr:from>
    <xdr:to>
      <xdr:col>7</xdr:col>
      <xdr:colOff>28575</xdr:colOff>
      <xdr:row>23</xdr:row>
      <xdr:rowOff>200025</xdr:rowOff>
    </xdr:to>
    <xdr:sp macro="" textlink="">
      <xdr:nvSpPr>
        <xdr:cNvPr id="18" name="AutoShape 25">
          <a:extLst>
            <a:ext uri="{FF2B5EF4-FFF2-40B4-BE49-F238E27FC236}">
              <a16:creationId xmlns:a16="http://schemas.microsoft.com/office/drawing/2014/main" id="{5E30973D-1A2D-4747-B6D6-4DEFB815A0C0}"/>
            </a:ext>
          </a:extLst>
        </xdr:cNvPr>
        <xdr:cNvSpPr>
          <a:spLocks/>
        </xdr:cNvSpPr>
      </xdr:nvSpPr>
      <xdr:spPr bwMode="auto">
        <a:xfrm>
          <a:off x="2333625" y="451485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26</xdr:row>
      <xdr:rowOff>57150</xdr:rowOff>
    </xdr:from>
    <xdr:to>
      <xdr:col>7</xdr:col>
      <xdr:colOff>28575</xdr:colOff>
      <xdr:row>27</xdr:row>
      <xdr:rowOff>200025</xdr:rowOff>
    </xdr:to>
    <xdr:sp macro="" textlink="">
      <xdr:nvSpPr>
        <xdr:cNvPr id="19" name="AutoShape 27">
          <a:extLst>
            <a:ext uri="{FF2B5EF4-FFF2-40B4-BE49-F238E27FC236}">
              <a16:creationId xmlns:a16="http://schemas.microsoft.com/office/drawing/2014/main" id="{1FDBE017-447A-4F3B-B351-1DD8A855ACAC}"/>
            </a:ext>
          </a:extLst>
        </xdr:cNvPr>
        <xdr:cNvSpPr>
          <a:spLocks/>
        </xdr:cNvSpPr>
      </xdr:nvSpPr>
      <xdr:spPr bwMode="auto">
        <a:xfrm>
          <a:off x="2333625" y="531495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28</xdr:row>
      <xdr:rowOff>57150</xdr:rowOff>
    </xdr:from>
    <xdr:to>
      <xdr:col>7</xdr:col>
      <xdr:colOff>28575</xdr:colOff>
      <xdr:row>29</xdr:row>
      <xdr:rowOff>200025</xdr:rowOff>
    </xdr:to>
    <xdr:sp macro="" textlink="">
      <xdr:nvSpPr>
        <xdr:cNvPr id="20" name="AutoShape 28">
          <a:extLst>
            <a:ext uri="{FF2B5EF4-FFF2-40B4-BE49-F238E27FC236}">
              <a16:creationId xmlns:a16="http://schemas.microsoft.com/office/drawing/2014/main" id="{E9197794-D1C2-4429-A2B0-7E9CF192A413}"/>
            </a:ext>
          </a:extLst>
        </xdr:cNvPr>
        <xdr:cNvSpPr>
          <a:spLocks/>
        </xdr:cNvSpPr>
      </xdr:nvSpPr>
      <xdr:spPr bwMode="auto">
        <a:xfrm>
          <a:off x="2333625" y="571500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18</xdr:row>
      <xdr:rowOff>47625</xdr:rowOff>
    </xdr:from>
    <xdr:to>
      <xdr:col>10</xdr:col>
      <xdr:colOff>28575</xdr:colOff>
      <xdr:row>19</xdr:row>
      <xdr:rowOff>200025</xdr:rowOff>
    </xdr:to>
    <xdr:sp macro="" textlink="">
      <xdr:nvSpPr>
        <xdr:cNvPr id="21" name="AutoShape 29">
          <a:extLst>
            <a:ext uri="{FF2B5EF4-FFF2-40B4-BE49-F238E27FC236}">
              <a16:creationId xmlns:a16="http://schemas.microsoft.com/office/drawing/2014/main" id="{D5DFD4D9-B527-4A23-9543-AC9EC2433152}"/>
            </a:ext>
          </a:extLst>
        </xdr:cNvPr>
        <xdr:cNvSpPr>
          <a:spLocks/>
        </xdr:cNvSpPr>
      </xdr:nvSpPr>
      <xdr:spPr bwMode="auto">
        <a:xfrm>
          <a:off x="3333750" y="370522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20</xdr:row>
      <xdr:rowOff>47625</xdr:rowOff>
    </xdr:from>
    <xdr:to>
      <xdr:col>10</xdr:col>
      <xdr:colOff>28575</xdr:colOff>
      <xdr:row>21</xdr:row>
      <xdr:rowOff>200025</xdr:rowOff>
    </xdr:to>
    <xdr:sp macro="" textlink="">
      <xdr:nvSpPr>
        <xdr:cNvPr id="22" name="AutoShape 30">
          <a:extLst>
            <a:ext uri="{FF2B5EF4-FFF2-40B4-BE49-F238E27FC236}">
              <a16:creationId xmlns:a16="http://schemas.microsoft.com/office/drawing/2014/main" id="{497E4FFE-DC4C-4FAC-A482-7B424E5A95CA}"/>
            </a:ext>
          </a:extLst>
        </xdr:cNvPr>
        <xdr:cNvSpPr>
          <a:spLocks/>
        </xdr:cNvSpPr>
      </xdr:nvSpPr>
      <xdr:spPr bwMode="auto">
        <a:xfrm>
          <a:off x="3333750" y="410527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22</xdr:row>
      <xdr:rowOff>47625</xdr:rowOff>
    </xdr:from>
    <xdr:to>
      <xdr:col>10</xdr:col>
      <xdr:colOff>28575</xdr:colOff>
      <xdr:row>23</xdr:row>
      <xdr:rowOff>200025</xdr:rowOff>
    </xdr:to>
    <xdr:sp macro="" textlink="">
      <xdr:nvSpPr>
        <xdr:cNvPr id="23" name="AutoShape 31">
          <a:extLst>
            <a:ext uri="{FF2B5EF4-FFF2-40B4-BE49-F238E27FC236}">
              <a16:creationId xmlns:a16="http://schemas.microsoft.com/office/drawing/2014/main" id="{0518943E-C6A5-44C9-9A31-FEC919C40AEF}"/>
            </a:ext>
          </a:extLst>
        </xdr:cNvPr>
        <xdr:cNvSpPr>
          <a:spLocks/>
        </xdr:cNvSpPr>
      </xdr:nvSpPr>
      <xdr:spPr bwMode="auto">
        <a:xfrm>
          <a:off x="3333750" y="450532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24</xdr:row>
      <xdr:rowOff>47625</xdr:rowOff>
    </xdr:from>
    <xdr:to>
      <xdr:col>10</xdr:col>
      <xdr:colOff>28575</xdr:colOff>
      <xdr:row>25</xdr:row>
      <xdr:rowOff>200025</xdr:rowOff>
    </xdr:to>
    <xdr:sp macro="" textlink="">
      <xdr:nvSpPr>
        <xdr:cNvPr id="24" name="AutoShape 32">
          <a:extLst>
            <a:ext uri="{FF2B5EF4-FFF2-40B4-BE49-F238E27FC236}">
              <a16:creationId xmlns:a16="http://schemas.microsoft.com/office/drawing/2014/main" id="{A223DD0F-0D5F-4DFB-952C-70AD08771141}"/>
            </a:ext>
          </a:extLst>
        </xdr:cNvPr>
        <xdr:cNvSpPr>
          <a:spLocks/>
        </xdr:cNvSpPr>
      </xdr:nvSpPr>
      <xdr:spPr bwMode="auto">
        <a:xfrm>
          <a:off x="3333750" y="490537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26</xdr:row>
      <xdr:rowOff>47625</xdr:rowOff>
    </xdr:from>
    <xdr:to>
      <xdr:col>10</xdr:col>
      <xdr:colOff>28575</xdr:colOff>
      <xdr:row>27</xdr:row>
      <xdr:rowOff>200025</xdr:rowOff>
    </xdr:to>
    <xdr:sp macro="" textlink="">
      <xdr:nvSpPr>
        <xdr:cNvPr id="25" name="AutoShape 33">
          <a:extLst>
            <a:ext uri="{FF2B5EF4-FFF2-40B4-BE49-F238E27FC236}">
              <a16:creationId xmlns:a16="http://schemas.microsoft.com/office/drawing/2014/main" id="{4570820B-75C2-4FEB-A696-99ECE3C16B67}"/>
            </a:ext>
          </a:extLst>
        </xdr:cNvPr>
        <xdr:cNvSpPr>
          <a:spLocks/>
        </xdr:cNvSpPr>
      </xdr:nvSpPr>
      <xdr:spPr bwMode="auto">
        <a:xfrm>
          <a:off x="3333750" y="530542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28</xdr:row>
      <xdr:rowOff>47625</xdr:rowOff>
    </xdr:from>
    <xdr:to>
      <xdr:col>10</xdr:col>
      <xdr:colOff>28575</xdr:colOff>
      <xdr:row>29</xdr:row>
      <xdr:rowOff>200025</xdr:rowOff>
    </xdr:to>
    <xdr:sp macro="" textlink="">
      <xdr:nvSpPr>
        <xdr:cNvPr id="26" name="AutoShape 34">
          <a:extLst>
            <a:ext uri="{FF2B5EF4-FFF2-40B4-BE49-F238E27FC236}">
              <a16:creationId xmlns:a16="http://schemas.microsoft.com/office/drawing/2014/main" id="{1C2D5431-2DBE-4438-B637-89F98BC1F766}"/>
            </a:ext>
          </a:extLst>
        </xdr:cNvPr>
        <xdr:cNvSpPr>
          <a:spLocks/>
        </xdr:cNvSpPr>
      </xdr:nvSpPr>
      <xdr:spPr bwMode="auto">
        <a:xfrm>
          <a:off x="3333750" y="570547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5</xdr:row>
      <xdr:rowOff>180975</xdr:rowOff>
    </xdr:from>
    <xdr:to>
      <xdr:col>5</xdr:col>
      <xdr:colOff>323850</xdr:colOff>
      <xdr:row>11</xdr:row>
      <xdr:rowOff>180975</xdr:rowOff>
    </xdr:to>
    <xdr:sp macro="" textlink="">
      <xdr:nvSpPr>
        <xdr:cNvPr id="27" name="Line 35">
          <a:extLst>
            <a:ext uri="{FF2B5EF4-FFF2-40B4-BE49-F238E27FC236}">
              <a16:creationId xmlns:a16="http://schemas.microsoft.com/office/drawing/2014/main" id="{DDB429F5-BB32-4AD0-BC2A-B49617F8291A}"/>
            </a:ext>
          </a:extLst>
        </xdr:cNvPr>
        <xdr:cNvSpPr>
          <a:spLocks noChangeShapeType="1"/>
        </xdr:cNvSpPr>
      </xdr:nvSpPr>
      <xdr:spPr bwMode="auto">
        <a:xfrm flipH="1">
          <a:off x="1333500" y="1323975"/>
          <a:ext cx="657225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5</xdr:row>
      <xdr:rowOff>190500</xdr:rowOff>
    </xdr:from>
    <xdr:to>
      <xdr:col>7</xdr:col>
      <xdr:colOff>323850</xdr:colOff>
      <xdr:row>11</xdr:row>
      <xdr:rowOff>180975</xdr:rowOff>
    </xdr:to>
    <xdr:sp macro="" textlink="">
      <xdr:nvSpPr>
        <xdr:cNvPr id="28" name="Line 36">
          <a:extLst>
            <a:ext uri="{FF2B5EF4-FFF2-40B4-BE49-F238E27FC236}">
              <a16:creationId xmlns:a16="http://schemas.microsoft.com/office/drawing/2014/main" id="{940189AD-CF36-42B6-83E7-D80DCFAE5E4A}"/>
            </a:ext>
          </a:extLst>
        </xdr:cNvPr>
        <xdr:cNvSpPr>
          <a:spLocks noChangeShapeType="1"/>
        </xdr:cNvSpPr>
      </xdr:nvSpPr>
      <xdr:spPr bwMode="auto">
        <a:xfrm>
          <a:off x="1990725" y="1333500"/>
          <a:ext cx="666750" cy="1133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333375</xdr:colOff>
      <xdr:row>6</xdr:row>
      <xdr:rowOff>0</xdr:rowOff>
    </xdr:from>
    <xdr:to>
      <xdr:col>16</xdr:col>
      <xdr:colOff>323850</xdr:colOff>
      <xdr:row>11</xdr:row>
      <xdr:rowOff>190500</xdr:rowOff>
    </xdr:to>
    <xdr:sp macro="" textlink="">
      <xdr:nvSpPr>
        <xdr:cNvPr id="29" name="Line 37">
          <a:extLst>
            <a:ext uri="{FF2B5EF4-FFF2-40B4-BE49-F238E27FC236}">
              <a16:creationId xmlns:a16="http://schemas.microsoft.com/office/drawing/2014/main" id="{EF033C30-F360-4D27-A310-789A86F566E2}"/>
            </a:ext>
          </a:extLst>
        </xdr:cNvPr>
        <xdr:cNvSpPr>
          <a:spLocks noChangeShapeType="1"/>
        </xdr:cNvSpPr>
      </xdr:nvSpPr>
      <xdr:spPr bwMode="auto">
        <a:xfrm>
          <a:off x="4333875" y="1333500"/>
          <a:ext cx="1323975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333375</xdr:colOff>
      <xdr:row>5</xdr:row>
      <xdr:rowOff>190500</xdr:rowOff>
    </xdr:from>
    <xdr:to>
      <xdr:col>17</xdr:col>
      <xdr:colOff>0</xdr:colOff>
      <xdr:row>12</xdr:row>
      <xdr:rowOff>9525</xdr:rowOff>
    </xdr:to>
    <xdr:sp macro="" textlink="">
      <xdr:nvSpPr>
        <xdr:cNvPr id="30" name="Line 38">
          <a:extLst>
            <a:ext uri="{FF2B5EF4-FFF2-40B4-BE49-F238E27FC236}">
              <a16:creationId xmlns:a16="http://schemas.microsoft.com/office/drawing/2014/main" id="{FEC327BE-E366-4008-A6E6-86CFCD2827D4}"/>
            </a:ext>
          </a:extLst>
        </xdr:cNvPr>
        <xdr:cNvSpPr>
          <a:spLocks noChangeShapeType="1"/>
        </xdr:cNvSpPr>
      </xdr:nvSpPr>
      <xdr:spPr bwMode="auto">
        <a:xfrm flipV="1">
          <a:off x="4333875" y="1333500"/>
          <a:ext cx="1333500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30</xdr:row>
      <xdr:rowOff>57150</xdr:rowOff>
    </xdr:from>
    <xdr:to>
      <xdr:col>7</xdr:col>
      <xdr:colOff>28575</xdr:colOff>
      <xdr:row>31</xdr:row>
      <xdr:rowOff>200025</xdr:rowOff>
    </xdr:to>
    <xdr:sp macro="" textlink="">
      <xdr:nvSpPr>
        <xdr:cNvPr id="31" name="AutoShape 39">
          <a:extLst>
            <a:ext uri="{FF2B5EF4-FFF2-40B4-BE49-F238E27FC236}">
              <a16:creationId xmlns:a16="http://schemas.microsoft.com/office/drawing/2014/main" id="{34B4BDD5-1143-4333-9A07-08D2838A2C6D}"/>
            </a:ext>
          </a:extLst>
        </xdr:cNvPr>
        <xdr:cNvSpPr>
          <a:spLocks/>
        </xdr:cNvSpPr>
      </xdr:nvSpPr>
      <xdr:spPr bwMode="auto">
        <a:xfrm>
          <a:off x="2333625" y="611505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30</xdr:row>
      <xdr:rowOff>47625</xdr:rowOff>
    </xdr:from>
    <xdr:to>
      <xdr:col>10</xdr:col>
      <xdr:colOff>28575</xdr:colOff>
      <xdr:row>31</xdr:row>
      <xdr:rowOff>200025</xdr:rowOff>
    </xdr:to>
    <xdr:sp macro="" textlink="">
      <xdr:nvSpPr>
        <xdr:cNvPr id="32" name="AutoShape 40">
          <a:extLst>
            <a:ext uri="{FF2B5EF4-FFF2-40B4-BE49-F238E27FC236}">
              <a16:creationId xmlns:a16="http://schemas.microsoft.com/office/drawing/2014/main" id="{6D77494D-8EEF-439C-87F4-0E04F9D15DAF}"/>
            </a:ext>
          </a:extLst>
        </xdr:cNvPr>
        <xdr:cNvSpPr>
          <a:spLocks/>
        </xdr:cNvSpPr>
      </xdr:nvSpPr>
      <xdr:spPr bwMode="auto">
        <a:xfrm>
          <a:off x="3333750" y="610552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32</xdr:row>
      <xdr:rowOff>57150</xdr:rowOff>
    </xdr:from>
    <xdr:to>
      <xdr:col>7</xdr:col>
      <xdr:colOff>28575</xdr:colOff>
      <xdr:row>33</xdr:row>
      <xdr:rowOff>200025</xdr:rowOff>
    </xdr:to>
    <xdr:sp macro="" textlink="">
      <xdr:nvSpPr>
        <xdr:cNvPr id="33" name="AutoShape 41">
          <a:extLst>
            <a:ext uri="{FF2B5EF4-FFF2-40B4-BE49-F238E27FC236}">
              <a16:creationId xmlns:a16="http://schemas.microsoft.com/office/drawing/2014/main" id="{1B7D2E16-491A-4F1D-9819-329072E77D7E}"/>
            </a:ext>
          </a:extLst>
        </xdr:cNvPr>
        <xdr:cNvSpPr>
          <a:spLocks/>
        </xdr:cNvSpPr>
      </xdr:nvSpPr>
      <xdr:spPr bwMode="auto">
        <a:xfrm>
          <a:off x="2333625" y="651510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32</xdr:row>
      <xdr:rowOff>47625</xdr:rowOff>
    </xdr:from>
    <xdr:to>
      <xdr:col>10</xdr:col>
      <xdr:colOff>28575</xdr:colOff>
      <xdr:row>33</xdr:row>
      <xdr:rowOff>200025</xdr:rowOff>
    </xdr:to>
    <xdr:sp macro="" textlink="">
      <xdr:nvSpPr>
        <xdr:cNvPr id="34" name="AutoShape 42">
          <a:extLst>
            <a:ext uri="{FF2B5EF4-FFF2-40B4-BE49-F238E27FC236}">
              <a16:creationId xmlns:a16="http://schemas.microsoft.com/office/drawing/2014/main" id="{921C7433-EE71-4344-BF0C-AC038985642C}"/>
            </a:ext>
          </a:extLst>
        </xdr:cNvPr>
        <xdr:cNvSpPr>
          <a:spLocks/>
        </xdr:cNvSpPr>
      </xdr:nvSpPr>
      <xdr:spPr bwMode="auto">
        <a:xfrm>
          <a:off x="3333750" y="650557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333375</xdr:colOff>
      <xdr:row>46</xdr:row>
      <xdr:rowOff>57150</xdr:rowOff>
    </xdr:from>
    <xdr:to>
      <xdr:col>6</xdr:col>
      <xdr:colOff>47625</xdr:colOff>
      <xdr:row>48</xdr:row>
      <xdr:rowOff>9525</xdr:rowOff>
    </xdr:to>
    <xdr:sp macro="" textlink="">
      <xdr:nvSpPr>
        <xdr:cNvPr id="35" name="AutoShape 43">
          <a:extLst>
            <a:ext uri="{FF2B5EF4-FFF2-40B4-BE49-F238E27FC236}">
              <a16:creationId xmlns:a16="http://schemas.microsoft.com/office/drawing/2014/main" id="{280361E0-DA9B-4F93-9784-97D8A8BD5552}"/>
            </a:ext>
          </a:extLst>
        </xdr:cNvPr>
        <xdr:cNvSpPr>
          <a:spLocks/>
        </xdr:cNvSpPr>
      </xdr:nvSpPr>
      <xdr:spPr bwMode="auto">
        <a:xfrm>
          <a:off x="2000250" y="9315450"/>
          <a:ext cx="47625" cy="352425"/>
        </a:xfrm>
        <a:prstGeom prst="leftBracket">
          <a:avLst>
            <a:gd name="adj" fmla="val 61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333375</xdr:colOff>
      <xdr:row>46</xdr:row>
      <xdr:rowOff>38100</xdr:rowOff>
    </xdr:from>
    <xdr:to>
      <xdr:col>9</xdr:col>
      <xdr:colOff>28575</xdr:colOff>
      <xdr:row>47</xdr:row>
      <xdr:rowOff>200025</xdr:rowOff>
    </xdr:to>
    <xdr:sp macro="" textlink="">
      <xdr:nvSpPr>
        <xdr:cNvPr id="36" name="AutoShape 44">
          <a:extLst>
            <a:ext uri="{FF2B5EF4-FFF2-40B4-BE49-F238E27FC236}">
              <a16:creationId xmlns:a16="http://schemas.microsoft.com/office/drawing/2014/main" id="{3F4C3DC8-7F84-4647-B46B-428898D0B62B}"/>
            </a:ext>
          </a:extLst>
        </xdr:cNvPr>
        <xdr:cNvSpPr>
          <a:spLocks/>
        </xdr:cNvSpPr>
      </xdr:nvSpPr>
      <xdr:spPr bwMode="auto">
        <a:xfrm>
          <a:off x="3000375" y="9296400"/>
          <a:ext cx="28575" cy="361950"/>
        </a:xfrm>
        <a:prstGeom prst="rightBracket">
          <a:avLst>
            <a:gd name="adj" fmla="val 1055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16</xdr:row>
      <xdr:rowOff>57150</xdr:rowOff>
    </xdr:from>
    <xdr:to>
      <xdr:col>7</xdr:col>
      <xdr:colOff>28575</xdr:colOff>
      <xdr:row>17</xdr:row>
      <xdr:rowOff>200025</xdr:rowOff>
    </xdr:to>
    <xdr:sp macro="" textlink="">
      <xdr:nvSpPr>
        <xdr:cNvPr id="37" name="AutoShape 45">
          <a:extLst>
            <a:ext uri="{FF2B5EF4-FFF2-40B4-BE49-F238E27FC236}">
              <a16:creationId xmlns:a16="http://schemas.microsoft.com/office/drawing/2014/main" id="{68DBFDB3-51FC-4BF9-BAD0-55299A211E9C}"/>
            </a:ext>
          </a:extLst>
        </xdr:cNvPr>
        <xdr:cNvSpPr>
          <a:spLocks/>
        </xdr:cNvSpPr>
      </xdr:nvSpPr>
      <xdr:spPr bwMode="auto">
        <a:xfrm>
          <a:off x="2333625" y="331470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16</xdr:row>
      <xdr:rowOff>47625</xdr:rowOff>
    </xdr:from>
    <xdr:to>
      <xdr:col>10</xdr:col>
      <xdr:colOff>28575</xdr:colOff>
      <xdr:row>17</xdr:row>
      <xdr:rowOff>200025</xdr:rowOff>
    </xdr:to>
    <xdr:sp macro="" textlink="">
      <xdr:nvSpPr>
        <xdr:cNvPr id="38" name="AutoShape 46">
          <a:extLst>
            <a:ext uri="{FF2B5EF4-FFF2-40B4-BE49-F238E27FC236}">
              <a16:creationId xmlns:a16="http://schemas.microsoft.com/office/drawing/2014/main" id="{6A5E7C55-2ED8-4303-B261-D274E1224203}"/>
            </a:ext>
          </a:extLst>
        </xdr:cNvPr>
        <xdr:cNvSpPr>
          <a:spLocks/>
        </xdr:cNvSpPr>
      </xdr:nvSpPr>
      <xdr:spPr bwMode="auto">
        <a:xfrm>
          <a:off x="3333750" y="330517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18</xdr:row>
      <xdr:rowOff>57150</xdr:rowOff>
    </xdr:from>
    <xdr:to>
      <xdr:col>7</xdr:col>
      <xdr:colOff>28575</xdr:colOff>
      <xdr:row>19</xdr:row>
      <xdr:rowOff>200025</xdr:rowOff>
    </xdr:to>
    <xdr:sp macro="" textlink="">
      <xdr:nvSpPr>
        <xdr:cNvPr id="39" name="AutoShape 47">
          <a:extLst>
            <a:ext uri="{FF2B5EF4-FFF2-40B4-BE49-F238E27FC236}">
              <a16:creationId xmlns:a16="http://schemas.microsoft.com/office/drawing/2014/main" id="{D00EA401-184B-4A3F-B770-0388952E678E}"/>
            </a:ext>
          </a:extLst>
        </xdr:cNvPr>
        <xdr:cNvSpPr>
          <a:spLocks/>
        </xdr:cNvSpPr>
      </xdr:nvSpPr>
      <xdr:spPr bwMode="auto">
        <a:xfrm>
          <a:off x="2333625" y="371475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20</xdr:row>
      <xdr:rowOff>57150</xdr:rowOff>
    </xdr:from>
    <xdr:to>
      <xdr:col>7</xdr:col>
      <xdr:colOff>28575</xdr:colOff>
      <xdr:row>21</xdr:row>
      <xdr:rowOff>200025</xdr:rowOff>
    </xdr:to>
    <xdr:sp macro="" textlink="">
      <xdr:nvSpPr>
        <xdr:cNvPr id="40" name="AutoShape 48">
          <a:extLst>
            <a:ext uri="{FF2B5EF4-FFF2-40B4-BE49-F238E27FC236}">
              <a16:creationId xmlns:a16="http://schemas.microsoft.com/office/drawing/2014/main" id="{B0C61662-2A6E-4D25-B4D7-6ACB4E7F4447}"/>
            </a:ext>
          </a:extLst>
        </xdr:cNvPr>
        <xdr:cNvSpPr>
          <a:spLocks/>
        </xdr:cNvSpPr>
      </xdr:nvSpPr>
      <xdr:spPr bwMode="auto">
        <a:xfrm>
          <a:off x="2333625" y="411480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22</xdr:row>
      <xdr:rowOff>57150</xdr:rowOff>
    </xdr:from>
    <xdr:to>
      <xdr:col>7</xdr:col>
      <xdr:colOff>28575</xdr:colOff>
      <xdr:row>23</xdr:row>
      <xdr:rowOff>200025</xdr:rowOff>
    </xdr:to>
    <xdr:sp macro="" textlink="">
      <xdr:nvSpPr>
        <xdr:cNvPr id="41" name="AutoShape 49">
          <a:extLst>
            <a:ext uri="{FF2B5EF4-FFF2-40B4-BE49-F238E27FC236}">
              <a16:creationId xmlns:a16="http://schemas.microsoft.com/office/drawing/2014/main" id="{2B1B0847-EC0F-432F-BD05-B88B496379AF}"/>
            </a:ext>
          </a:extLst>
        </xdr:cNvPr>
        <xdr:cNvSpPr>
          <a:spLocks/>
        </xdr:cNvSpPr>
      </xdr:nvSpPr>
      <xdr:spPr bwMode="auto">
        <a:xfrm>
          <a:off x="2333625" y="451485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26</xdr:row>
      <xdr:rowOff>57150</xdr:rowOff>
    </xdr:from>
    <xdr:to>
      <xdr:col>7</xdr:col>
      <xdr:colOff>28575</xdr:colOff>
      <xdr:row>27</xdr:row>
      <xdr:rowOff>200025</xdr:rowOff>
    </xdr:to>
    <xdr:sp macro="" textlink="">
      <xdr:nvSpPr>
        <xdr:cNvPr id="42" name="AutoShape 51">
          <a:extLst>
            <a:ext uri="{FF2B5EF4-FFF2-40B4-BE49-F238E27FC236}">
              <a16:creationId xmlns:a16="http://schemas.microsoft.com/office/drawing/2014/main" id="{1106ECB9-149C-4A3F-9C9F-3EAFA8B81F29}"/>
            </a:ext>
          </a:extLst>
        </xdr:cNvPr>
        <xdr:cNvSpPr>
          <a:spLocks/>
        </xdr:cNvSpPr>
      </xdr:nvSpPr>
      <xdr:spPr bwMode="auto">
        <a:xfrm>
          <a:off x="2333625" y="531495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28</xdr:row>
      <xdr:rowOff>57150</xdr:rowOff>
    </xdr:from>
    <xdr:to>
      <xdr:col>7</xdr:col>
      <xdr:colOff>28575</xdr:colOff>
      <xdr:row>29</xdr:row>
      <xdr:rowOff>200025</xdr:rowOff>
    </xdr:to>
    <xdr:sp macro="" textlink="">
      <xdr:nvSpPr>
        <xdr:cNvPr id="43" name="AutoShape 52">
          <a:extLst>
            <a:ext uri="{FF2B5EF4-FFF2-40B4-BE49-F238E27FC236}">
              <a16:creationId xmlns:a16="http://schemas.microsoft.com/office/drawing/2014/main" id="{F1B43DA8-D829-4B39-8E43-B88C575F986B}"/>
            </a:ext>
          </a:extLst>
        </xdr:cNvPr>
        <xdr:cNvSpPr>
          <a:spLocks/>
        </xdr:cNvSpPr>
      </xdr:nvSpPr>
      <xdr:spPr bwMode="auto">
        <a:xfrm>
          <a:off x="2333625" y="571500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18</xdr:row>
      <xdr:rowOff>47625</xdr:rowOff>
    </xdr:from>
    <xdr:to>
      <xdr:col>10</xdr:col>
      <xdr:colOff>28575</xdr:colOff>
      <xdr:row>19</xdr:row>
      <xdr:rowOff>200025</xdr:rowOff>
    </xdr:to>
    <xdr:sp macro="" textlink="">
      <xdr:nvSpPr>
        <xdr:cNvPr id="44" name="AutoShape 53">
          <a:extLst>
            <a:ext uri="{FF2B5EF4-FFF2-40B4-BE49-F238E27FC236}">
              <a16:creationId xmlns:a16="http://schemas.microsoft.com/office/drawing/2014/main" id="{F4E57EF4-A5CC-4999-A5BD-199E8C509B2B}"/>
            </a:ext>
          </a:extLst>
        </xdr:cNvPr>
        <xdr:cNvSpPr>
          <a:spLocks/>
        </xdr:cNvSpPr>
      </xdr:nvSpPr>
      <xdr:spPr bwMode="auto">
        <a:xfrm>
          <a:off x="3333750" y="370522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20</xdr:row>
      <xdr:rowOff>47625</xdr:rowOff>
    </xdr:from>
    <xdr:to>
      <xdr:col>10</xdr:col>
      <xdr:colOff>28575</xdr:colOff>
      <xdr:row>21</xdr:row>
      <xdr:rowOff>200025</xdr:rowOff>
    </xdr:to>
    <xdr:sp macro="" textlink="">
      <xdr:nvSpPr>
        <xdr:cNvPr id="45" name="AutoShape 54">
          <a:extLst>
            <a:ext uri="{FF2B5EF4-FFF2-40B4-BE49-F238E27FC236}">
              <a16:creationId xmlns:a16="http://schemas.microsoft.com/office/drawing/2014/main" id="{70B9FE1C-3F85-485B-9499-13610EEB1599}"/>
            </a:ext>
          </a:extLst>
        </xdr:cNvPr>
        <xdr:cNvSpPr>
          <a:spLocks/>
        </xdr:cNvSpPr>
      </xdr:nvSpPr>
      <xdr:spPr bwMode="auto">
        <a:xfrm>
          <a:off x="3333750" y="410527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22</xdr:row>
      <xdr:rowOff>47625</xdr:rowOff>
    </xdr:from>
    <xdr:to>
      <xdr:col>10</xdr:col>
      <xdr:colOff>28575</xdr:colOff>
      <xdr:row>23</xdr:row>
      <xdr:rowOff>200025</xdr:rowOff>
    </xdr:to>
    <xdr:sp macro="" textlink="">
      <xdr:nvSpPr>
        <xdr:cNvPr id="46" name="AutoShape 55">
          <a:extLst>
            <a:ext uri="{FF2B5EF4-FFF2-40B4-BE49-F238E27FC236}">
              <a16:creationId xmlns:a16="http://schemas.microsoft.com/office/drawing/2014/main" id="{74FE1AA2-C8E3-42C3-87FC-BBD310AA6A2C}"/>
            </a:ext>
          </a:extLst>
        </xdr:cNvPr>
        <xdr:cNvSpPr>
          <a:spLocks/>
        </xdr:cNvSpPr>
      </xdr:nvSpPr>
      <xdr:spPr bwMode="auto">
        <a:xfrm>
          <a:off x="3333750" y="450532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24</xdr:row>
      <xdr:rowOff>47625</xdr:rowOff>
    </xdr:from>
    <xdr:to>
      <xdr:col>10</xdr:col>
      <xdr:colOff>28575</xdr:colOff>
      <xdr:row>25</xdr:row>
      <xdr:rowOff>200025</xdr:rowOff>
    </xdr:to>
    <xdr:sp macro="" textlink="">
      <xdr:nvSpPr>
        <xdr:cNvPr id="47" name="AutoShape 56">
          <a:extLst>
            <a:ext uri="{FF2B5EF4-FFF2-40B4-BE49-F238E27FC236}">
              <a16:creationId xmlns:a16="http://schemas.microsoft.com/office/drawing/2014/main" id="{09A16887-4E8D-4434-A830-13C932F81E3A}"/>
            </a:ext>
          </a:extLst>
        </xdr:cNvPr>
        <xdr:cNvSpPr>
          <a:spLocks/>
        </xdr:cNvSpPr>
      </xdr:nvSpPr>
      <xdr:spPr bwMode="auto">
        <a:xfrm>
          <a:off x="3333750" y="490537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26</xdr:row>
      <xdr:rowOff>47625</xdr:rowOff>
    </xdr:from>
    <xdr:to>
      <xdr:col>10</xdr:col>
      <xdr:colOff>28575</xdr:colOff>
      <xdr:row>27</xdr:row>
      <xdr:rowOff>200025</xdr:rowOff>
    </xdr:to>
    <xdr:sp macro="" textlink="">
      <xdr:nvSpPr>
        <xdr:cNvPr id="48" name="AutoShape 57">
          <a:extLst>
            <a:ext uri="{FF2B5EF4-FFF2-40B4-BE49-F238E27FC236}">
              <a16:creationId xmlns:a16="http://schemas.microsoft.com/office/drawing/2014/main" id="{B5E365E6-10B1-4D0A-B245-FFAA76F96582}"/>
            </a:ext>
          </a:extLst>
        </xdr:cNvPr>
        <xdr:cNvSpPr>
          <a:spLocks/>
        </xdr:cNvSpPr>
      </xdr:nvSpPr>
      <xdr:spPr bwMode="auto">
        <a:xfrm>
          <a:off x="3333750" y="530542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28</xdr:row>
      <xdr:rowOff>47625</xdr:rowOff>
    </xdr:from>
    <xdr:to>
      <xdr:col>10</xdr:col>
      <xdr:colOff>28575</xdr:colOff>
      <xdr:row>29</xdr:row>
      <xdr:rowOff>200025</xdr:rowOff>
    </xdr:to>
    <xdr:sp macro="" textlink="">
      <xdr:nvSpPr>
        <xdr:cNvPr id="49" name="AutoShape 58">
          <a:extLst>
            <a:ext uri="{FF2B5EF4-FFF2-40B4-BE49-F238E27FC236}">
              <a16:creationId xmlns:a16="http://schemas.microsoft.com/office/drawing/2014/main" id="{E222E73B-64D1-4DCC-BD8F-F1A89E9299CC}"/>
            </a:ext>
          </a:extLst>
        </xdr:cNvPr>
        <xdr:cNvSpPr>
          <a:spLocks/>
        </xdr:cNvSpPr>
      </xdr:nvSpPr>
      <xdr:spPr bwMode="auto">
        <a:xfrm>
          <a:off x="3333750" y="570547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30</xdr:row>
      <xdr:rowOff>57150</xdr:rowOff>
    </xdr:from>
    <xdr:to>
      <xdr:col>7</xdr:col>
      <xdr:colOff>28575</xdr:colOff>
      <xdr:row>31</xdr:row>
      <xdr:rowOff>200025</xdr:rowOff>
    </xdr:to>
    <xdr:sp macro="" textlink="">
      <xdr:nvSpPr>
        <xdr:cNvPr id="50" name="AutoShape 59">
          <a:extLst>
            <a:ext uri="{FF2B5EF4-FFF2-40B4-BE49-F238E27FC236}">
              <a16:creationId xmlns:a16="http://schemas.microsoft.com/office/drawing/2014/main" id="{2CCACE16-EB54-4DF9-B04B-BCB30AB936BF}"/>
            </a:ext>
          </a:extLst>
        </xdr:cNvPr>
        <xdr:cNvSpPr>
          <a:spLocks/>
        </xdr:cNvSpPr>
      </xdr:nvSpPr>
      <xdr:spPr bwMode="auto">
        <a:xfrm>
          <a:off x="2333625" y="611505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30</xdr:row>
      <xdr:rowOff>47625</xdr:rowOff>
    </xdr:from>
    <xdr:to>
      <xdr:col>10</xdr:col>
      <xdr:colOff>28575</xdr:colOff>
      <xdr:row>31</xdr:row>
      <xdr:rowOff>200025</xdr:rowOff>
    </xdr:to>
    <xdr:sp macro="" textlink="">
      <xdr:nvSpPr>
        <xdr:cNvPr id="51" name="AutoShape 60">
          <a:extLst>
            <a:ext uri="{FF2B5EF4-FFF2-40B4-BE49-F238E27FC236}">
              <a16:creationId xmlns:a16="http://schemas.microsoft.com/office/drawing/2014/main" id="{2D75F0E6-58E9-41AE-8552-7EC1FE40686A}"/>
            </a:ext>
          </a:extLst>
        </xdr:cNvPr>
        <xdr:cNvSpPr>
          <a:spLocks/>
        </xdr:cNvSpPr>
      </xdr:nvSpPr>
      <xdr:spPr bwMode="auto">
        <a:xfrm>
          <a:off x="3333750" y="610552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32</xdr:row>
      <xdr:rowOff>57150</xdr:rowOff>
    </xdr:from>
    <xdr:to>
      <xdr:col>7</xdr:col>
      <xdr:colOff>28575</xdr:colOff>
      <xdr:row>33</xdr:row>
      <xdr:rowOff>200025</xdr:rowOff>
    </xdr:to>
    <xdr:sp macro="" textlink="">
      <xdr:nvSpPr>
        <xdr:cNvPr id="52" name="AutoShape 61">
          <a:extLst>
            <a:ext uri="{FF2B5EF4-FFF2-40B4-BE49-F238E27FC236}">
              <a16:creationId xmlns:a16="http://schemas.microsoft.com/office/drawing/2014/main" id="{F9DB2DAB-E6C4-457E-8481-EA3E064EE9FB}"/>
            </a:ext>
          </a:extLst>
        </xdr:cNvPr>
        <xdr:cNvSpPr>
          <a:spLocks/>
        </xdr:cNvSpPr>
      </xdr:nvSpPr>
      <xdr:spPr bwMode="auto">
        <a:xfrm>
          <a:off x="2333625" y="651510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32</xdr:row>
      <xdr:rowOff>47625</xdr:rowOff>
    </xdr:from>
    <xdr:to>
      <xdr:col>10</xdr:col>
      <xdr:colOff>28575</xdr:colOff>
      <xdr:row>33</xdr:row>
      <xdr:rowOff>200025</xdr:rowOff>
    </xdr:to>
    <xdr:sp macro="" textlink="">
      <xdr:nvSpPr>
        <xdr:cNvPr id="53" name="AutoShape 62">
          <a:extLst>
            <a:ext uri="{FF2B5EF4-FFF2-40B4-BE49-F238E27FC236}">
              <a16:creationId xmlns:a16="http://schemas.microsoft.com/office/drawing/2014/main" id="{286CB794-C530-46C2-BB42-1C0BB22E401B}"/>
            </a:ext>
          </a:extLst>
        </xdr:cNvPr>
        <xdr:cNvSpPr>
          <a:spLocks/>
        </xdr:cNvSpPr>
      </xdr:nvSpPr>
      <xdr:spPr bwMode="auto">
        <a:xfrm>
          <a:off x="3333750" y="650557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171450</xdr:colOff>
      <xdr:row>3</xdr:row>
      <xdr:rowOff>180975</xdr:rowOff>
    </xdr:from>
    <xdr:to>
      <xdr:col>10</xdr:col>
      <xdr:colOff>171450</xdr:colOff>
      <xdr:row>4</xdr:row>
      <xdr:rowOff>180975</xdr:rowOff>
    </xdr:to>
    <xdr:sp macro="" textlink="">
      <xdr:nvSpPr>
        <xdr:cNvPr id="54" name="Line 63">
          <a:extLst>
            <a:ext uri="{FF2B5EF4-FFF2-40B4-BE49-F238E27FC236}">
              <a16:creationId xmlns:a16="http://schemas.microsoft.com/office/drawing/2014/main" id="{91B28990-5EBD-4763-8284-EBE402266B97}"/>
            </a:ext>
          </a:extLst>
        </xdr:cNvPr>
        <xdr:cNvSpPr>
          <a:spLocks noChangeShapeType="1"/>
        </xdr:cNvSpPr>
      </xdr:nvSpPr>
      <xdr:spPr bwMode="auto">
        <a:xfrm flipH="1" flipV="1">
          <a:off x="3505200" y="9429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333375</xdr:colOff>
      <xdr:row>20</xdr:row>
      <xdr:rowOff>47625</xdr:rowOff>
    </xdr:from>
    <xdr:to>
      <xdr:col>10</xdr:col>
      <xdr:colOff>28575</xdr:colOff>
      <xdr:row>21</xdr:row>
      <xdr:rowOff>200025</xdr:rowOff>
    </xdr:to>
    <xdr:sp macro="" textlink="">
      <xdr:nvSpPr>
        <xdr:cNvPr id="55" name="AutoShape 64">
          <a:extLst>
            <a:ext uri="{FF2B5EF4-FFF2-40B4-BE49-F238E27FC236}">
              <a16:creationId xmlns:a16="http://schemas.microsoft.com/office/drawing/2014/main" id="{949FF946-8F7F-4FD9-98D6-566BDBA13C53}"/>
            </a:ext>
          </a:extLst>
        </xdr:cNvPr>
        <xdr:cNvSpPr>
          <a:spLocks/>
        </xdr:cNvSpPr>
      </xdr:nvSpPr>
      <xdr:spPr bwMode="auto">
        <a:xfrm>
          <a:off x="3333750" y="410527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20</xdr:row>
      <xdr:rowOff>47625</xdr:rowOff>
    </xdr:from>
    <xdr:to>
      <xdr:col>10</xdr:col>
      <xdr:colOff>28575</xdr:colOff>
      <xdr:row>21</xdr:row>
      <xdr:rowOff>200025</xdr:rowOff>
    </xdr:to>
    <xdr:sp macro="" textlink="">
      <xdr:nvSpPr>
        <xdr:cNvPr id="56" name="AutoShape 65">
          <a:extLst>
            <a:ext uri="{FF2B5EF4-FFF2-40B4-BE49-F238E27FC236}">
              <a16:creationId xmlns:a16="http://schemas.microsoft.com/office/drawing/2014/main" id="{19094C6D-D59D-4EFC-9479-C1A77731ED90}"/>
            </a:ext>
          </a:extLst>
        </xdr:cNvPr>
        <xdr:cNvSpPr>
          <a:spLocks/>
        </xdr:cNvSpPr>
      </xdr:nvSpPr>
      <xdr:spPr bwMode="auto">
        <a:xfrm>
          <a:off x="3333750" y="4105275"/>
          <a:ext cx="28575" cy="352425"/>
        </a:xfrm>
        <a:prstGeom prst="rightBracket">
          <a:avLst>
            <a:gd name="adj" fmla="val 10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20</xdr:row>
      <xdr:rowOff>57150</xdr:rowOff>
    </xdr:from>
    <xdr:to>
      <xdr:col>7</xdr:col>
      <xdr:colOff>28575</xdr:colOff>
      <xdr:row>21</xdr:row>
      <xdr:rowOff>200025</xdr:rowOff>
    </xdr:to>
    <xdr:sp macro="" textlink="">
      <xdr:nvSpPr>
        <xdr:cNvPr id="57" name="AutoShape 66">
          <a:extLst>
            <a:ext uri="{FF2B5EF4-FFF2-40B4-BE49-F238E27FC236}">
              <a16:creationId xmlns:a16="http://schemas.microsoft.com/office/drawing/2014/main" id="{BDBA9EFF-7CE0-42B4-B35E-2F5F94E0CA45}"/>
            </a:ext>
          </a:extLst>
        </xdr:cNvPr>
        <xdr:cNvSpPr>
          <a:spLocks/>
        </xdr:cNvSpPr>
      </xdr:nvSpPr>
      <xdr:spPr bwMode="auto">
        <a:xfrm>
          <a:off x="2333625" y="411480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20</xdr:row>
      <xdr:rowOff>57150</xdr:rowOff>
    </xdr:from>
    <xdr:to>
      <xdr:col>7</xdr:col>
      <xdr:colOff>28575</xdr:colOff>
      <xdr:row>21</xdr:row>
      <xdr:rowOff>200025</xdr:rowOff>
    </xdr:to>
    <xdr:sp macro="" textlink="">
      <xdr:nvSpPr>
        <xdr:cNvPr id="58" name="AutoShape 67">
          <a:extLst>
            <a:ext uri="{FF2B5EF4-FFF2-40B4-BE49-F238E27FC236}">
              <a16:creationId xmlns:a16="http://schemas.microsoft.com/office/drawing/2014/main" id="{EA939972-1425-4A74-9069-05B9C733D71F}"/>
            </a:ext>
          </a:extLst>
        </xdr:cNvPr>
        <xdr:cNvSpPr>
          <a:spLocks/>
        </xdr:cNvSpPr>
      </xdr:nvSpPr>
      <xdr:spPr bwMode="auto">
        <a:xfrm>
          <a:off x="2333625" y="411480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24</xdr:row>
      <xdr:rowOff>57150</xdr:rowOff>
    </xdr:from>
    <xdr:to>
      <xdr:col>7</xdr:col>
      <xdr:colOff>28575</xdr:colOff>
      <xdr:row>25</xdr:row>
      <xdr:rowOff>200025</xdr:rowOff>
    </xdr:to>
    <xdr:sp macro="" textlink="">
      <xdr:nvSpPr>
        <xdr:cNvPr id="59" name="AutoShape 49">
          <a:extLst>
            <a:ext uri="{FF2B5EF4-FFF2-40B4-BE49-F238E27FC236}">
              <a16:creationId xmlns:a16="http://schemas.microsoft.com/office/drawing/2014/main" id="{D94D2526-1376-4764-802E-259FE54F8D1C}"/>
            </a:ext>
          </a:extLst>
        </xdr:cNvPr>
        <xdr:cNvSpPr>
          <a:spLocks/>
        </xdr:cNvSpPr>
      </xdr:nvSpPr>
      <xdr:spPr bwMode="auto">
        <a:xfrm>
          <a:off x="2333625" y="491490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333375</xdr:colOff>
      <xdr:row>24</xdr:row>
      <xdr:rowOff>57150</xdr:rowOff>
    </xdr:from>
    <xdr:to>
      <xdr:col>7</xdr:col>
      <xdr:colOff>28575</xdr:colOff>
      <xdr:row>25</xdr:row>
      <xdr:rowOff>200025</xdr:rowOff>
    </xdr:to>
    <xdr:sp macro="" textlink="">
      <xdr:nvSpPr>
        <xdr:cNvPr id="60" name="AutoShape 49">
          <a:extLst>
            <a:ext uri="{FF2B5EF4-FFF2-40B4-BE49-F238E27FC236}">
              <a16:creationId xmlns:a16="http://schemas.microsoft.com/office/drawing/2014/main" id="{F43E3251-7ACB-4FE9-A679-5A986FAB829D}"/>
            </a:ext>
          </a:extLst>
        </xdr:cNvPr>
        <xdr:cNvSpPr>
          <a:spLocks/>
        </xdr:cNvSpPr>
      </xdr:nvSpPr>
      <xdr:spPr bwMode="auto">
        <a:xfrm>
          <a:off x="2333625" y="491490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AB55"/>
  <sheetViews>
    <sheetView showGridLines="0" tabSelected="1" topLeftCell="A4" workbookViewId="0">
      <selection activeCell="T18" sqref="T18"/>
    </sheetView>
  </sheetViews>
  <sheetFormatPr defaultRowHeight="13.5" x14ac:dyDescent="0.15"/>
  <cols>
    <col min="1" max="1" width="4.375" style="44" customWidth="1"/>
    <col min="2" max="2" width="4.375" style="51" customWidth="1"/>
    <col min="3" max="21" width="4.375" style="44" customWidth="1"/>
    <col min="22" max="23" width="9" style="44" customWidth="1"/>
    <col min="24" max="24" width="19.125" style="44" customWidth="1"/>
    <col min="25" max="16384" width="9" style="44"/>
  </cols>
  <sheetData>
    <row r="1" spans="1:28" s="2" customFormat="1" ht="30" customHeight="1" x14ac:dyDescent="0.15">
      <c r="A1" s="94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W1" s="3"/>
      <c r="X1" s="4" t="s">
        <v>32</v>
      </c>
    </row>
    <row r="2" spans="1:28" s="5" customFormat="1" ht="15" customHeight="1" x14ac:dyDescent="0.15">
      <c r="B2" s="68"/>
      <c r="D2" s="61"/>
      <c r="E2" s="61"/>
      <c r="F2" s="61"/>
      <c r="G2" s="61"/>
      <c r="H2" s="61"/>
      <c r="I2" s="61"/>
      <c r="J2" s="61"/>
      <c r="K2" s="61"/>
      <c r="L2" s="61"/>
      <c r="M2" s="61"/>
      <c r="N2" s="71"/>
      <c r="O2" s="146"/>
      <c r="P2" s="146"/>
      <c r="Q2" s="147"/>
      <c r="R2" s="147"/>
      <c r="S2" s="147"/>
      <c r="T2" s="147"/>
      <c r="U2" s="147"/>
    </row>
    <row r="3" spans="1:28" s="5" customFormat="1" ht="15" customHeight="1" x14ac:dyDescent="0.15">
      <c r="B3" s="68"/>
      <c r="D3" s="68"/>
      <c r="H3" s="133" t="str">
        <f>IF(I5&gt;M5,E5,IF(M5&gt;I5,O5,IF(I4&gt;L4,E5,IF(I4&lt;L4,O5,""))))</f>
        <v/>
      </c>
      <c r="I3" s="133"/>
      <c r="J3" s="133"/>
      <c r="K3" s="133"/>
      <c r="L3" s="133"/>
      <c r="M3" s="133"/>
      <c r="N3" s="133"/>
      <c r="O3" s="148" t="s">
        <v>13</v>
      </c>
      <c r="P3" s="148"/>
      <c r="Q3" s="149" t="s">
        <v>44</v>
      </c>
      <c r="R3" s="149"/>
      <c r="S3" s="149"/>
      <c r="T3" s="149"/>
      <c r="U3" s="149"/>
    </row>
    <row r="4" spans="1:28" s="5" customFormat="1" ht="15" customHeight="1" x14ac:dyDescent="0.15">
      <c r="B4" s="68"/>
      <c r="E4" s="142"/>
      <c r="F4" s="142"/>
      <c r="H4" s="6"/>
      <c r="I4" s="143" t="str">
        <f>IF(F49="","",F49)</f>
        <v/>
      </c>
      <c r="J4" s="143"/>
      <c r="K4" s="60" t="str">
        <f>H49</f>
        <v>PK</v>
      </c>
      <c r="L4" s="144" t="str">
        <f>IF(I49="","",I49)</f>
        <v/>
      </c>
      <c r="M4" s="144"/>
      <c r="P4" s="142"/>
      <c r="Q4" s="142"/>
    </row>
    <row r="5" spans="1:28" s="5" customFormat="1" ht="15" customHeight="1" x14ac:dyDescent="0.2">
      <c r="B5" s="68"/>
      <c r="C5" s="68"/>
      <c r="E5" s="135" t="str">
        <f>IF(D47="","",D47)</f>
        <v/>
      </c>
      <c r="F5" s="135"/>
      <c r="G5" s="135"/>
      <c r="H5" s="7"/>
      <c r="I5" s="8" t="str">
        <f>F47</f>
        <v/>
      </c>
      <c r="J5" s="9"/>
      <c r="K5" s="9"/>
      <c r="L5" s="10"/>
      <c r="M5" s="8" t="str">
        <f>J47</f>
        <v/>
      </c>
      <c r="N5" s="7"/>
      <c r="O5" s="145" t="str">
        <f>IF(K47="","",K47)</f>
        <v/>
      </c>
      <c r="P5" s="145"/>
      <c r="Q5" s="145"/>
      <c r="R5" s="11"/>
    </row>
    <row r="6" spans="1:28" s="5" customFormat="1" ht="15" customHeight="1" x14ac:dyDescent="0.15">
      <c r="B6" s="68"/>
      <c r="C6" s="68"/>
      <c r="D6" s="12"/>
      <c r="E6" s="135" t="str">
        <f>X6</f>
        <v>荘内SC</v>
      </c>
      <c r="F6" s="136"/>
      <c r="G6" s="13"/>
      <c r="H6" s="14"/>
      <c r="K6" s="15" t="s">
        <v>25</v>
      </c>
      <c r="L6" s="135" t="str">
        <f>X9</f>
        <v>ベルセドール</v>
      </c>
      <c r="M6" s="135"/>
      <c r="N6" s="16"/>
      <c r="O6" s="17" t="str">
        <f>K21</f>
        <v/>
      </c>
      <c r="P6" s="18" t="str">
        <f>G21</f>
        <v/>
      </c>
      <c r="Q6" s="19"/>
      <c r="R6" s="137" t="str">
        <f>X10</f>
        <v>すごうSC</v>
      </c>
      <c r="S6" s="137"/>
      <c r="W6" s="129" t="s">
        <v>27</v>
      </c>
      <c r="X6" s="20" t="s">
        <v>37</v>
      </c>
      <c r="Y6" s="16"/>
      <c r="Z6" s="70"/>
      <c r="AA6" s="69"/>
      <c r="AB6" s="19"/>
    </row>
    <row r="7" spans="1:28" s="5" customFormat="1" ht="15" customHeight="1" x14ac:dyDescent="0.2">
      <c r="B7" s="68"/>
      <c r="I7" s="138" t="s">
        <v>36</v>
      </c>
      <c r="J7" s="91" t="s">
        <v>29</v>
      </c>
      <c r="K7" s="91"/>
      <c r="L7" s="91"/>
      <c r="N7" s="21"/>
      <c r="O7" s="140" t="s">
        <v>5</v>
      </c>
      <c r="P7" s="140"/>
      <c r="Q7" s="22"/>
      <c r="W7" s="130"/>
      <c r="X7" s="20" t="s">
        <v>38</v>
      </c>
      <c r="Y7" s="11"/>
      <c r="Z7" s="23"/>
      <c r="AA7" s="23"/>
      <c r="AB7" s="11"/>
    </row>
    <row r="8" spans="1:28" s="5" customFormat="1" ht="15" customHeight="1" x14ac:dyDescent="0.15">
      <c r="B8" s="68"/>
      <c r="E8" s="141" t="str">
        <f>G19</f>
        <v/>
      </c>
      <c r="F8" s="141"/>
      <c r="G8" s="141" t="str">
        <f>K27</f>
        <v/>
      </c>
      <c r="H8" s="141"/>
      <c r="I8" s="139"/>
      <c r="J8" s="91"/>
      <c r="K8" s="91"/>
      <c r="L8" s="91"/>
      <c r="M8" s="70" t="str">
        <f>G17</f>
        <v/>
      </c>
      <c r="N8" s="24" t="str">
        <f>G31</f>
        <v/>
      </c>
      <c r="O8" s="68" t="s">
        <v>9</v>
      </c>
      <c r="P8" s="68" t="s">
        <v>10</v>
      </c>
      <c r="Q8" s="25" t="str">
        <f>K33</f>
        <v/>
      </c>
      <c r="R8" s="69" t="str">
        <f>K29</f>
        <v/>
      </c>
      <c r="W8" s="131"/>
      <c r="X8" s="20" t="s">
        <v>39</v>
      </c>
      <c r="Y8" s="66"/>
      <c r="Z8" s="68"/>
      <c r="AA8" s="68"/>
      <c r="AB8" s="67"/>
    </row>
    <row r="9" spans="1:28" s="5" customFormat="1" ht="15" customHeight="1" x14ac:dyDescent="0.2">
      <c r="B9" s="68"/>
      <c r="E9" s="71" t="s">
        <v>3</v>
      </c>
      <c r="H9" s="72" t="s">
        <v>4</v>
      </c>
      <c r="L9" s="68"/>
      <c r="M9" s="127" t="s">
        <v>1</v>
      </c>
      <c r="N9" s="26"/>
      <c r="O9" s="27"/>
      <c r="P9" s="27"/>
      <c r="Q9" s="28"/>
      <c r="R9" s="128" t="s">
        <v>11</v>
      </c>
      <c r="W9" s="129" t="s">
        <v>28</v>
      </c>
      <c r="X9" s="20" t="s">
        <v>40</v>
      </c>
      <c r="Y9" s="27"/>
      <c r="Z9" s="27"/>
      <c r="AA9" s="27"/>
      <c r="AB9" s="27"/>
    </row>
    <row r="10" spans="1:28" s="5" customFormat="1" ht="15" customHeight="1" x14ac:dyDescent="0.2">
      <c r="B10" s="68"/>
      <c r="F10" s="132" t="str">
        <f>W6</f>
        <v>A</v>
      </c>
      <c r="G10" s="132"/>
      <c r="L10" s="68"/>
      <c r="M10" s="127"/>
      <c r="N10" s="29"/>
      <c r="O10" s="132" t="str">
        <f>W9</f>
        <v>B</v>
      </c>
      <c r="P10" s="132"/>
      <c r="Q10" s="30"/>
      <c r="R10" s="128"/>
      <c r="W10" s="130"/>
      <c r="X10" s="20" t="s">
        <v>41</v>
      </c>
      <c r="Y10" s="11"/>
      <c r="Z10" s="31"/>
      <c r="AA10" s="31"/>
      <c r="AB10" s="11"/>
    </row>
    <row r="11" spans="1:28" s="5" customFormat="1" ht="15" customHeight="1" x14ac:dyDescent="0.15">
      <c r="B11" s="68"/>
      <c r="D11" s="133" t="str">
        <f>K19</f>
        <v/>
      </c>
      <c r="E11" s="133"/>
      <c r="F11" s="132"/>
      <c r="G11" s="132"/>
      <c r="H11" s="133" t="str">
        <f>G27</f>
        <v/>
      </c>
      <c r="I11" s="133"/>
      <c r="L11" s="68"/>
      <c r="M11" s="70" t="str">
        <f>K17</f>
        <v/>
      </c>
      <c r="N11" s="24" t="str">
        <f>G33</f>
        <v/>
      </c>
      <c r="O11" s="132"/>
      <c r="P11" s="132"/>
      <c r="Q11" s="25" t="str">
        <f>K31</f>
        <v/>
      </c>
      <c r="R11" s="69" t="str">
        <f>G29</f>
        <v/>
      </c>
      <c r="W11" s="130"/>
      <c r="X11" s="20" t="s">
        <v>42</v>
      </c>
      <c r="Y11" s="60"/>
      <c r="Z11" s="31"/>
      <c r="AA11" s="31"/>
      <c r="AB11" s="60"/>
    </row>
    <row r="12" spans="1:28" s="5" customFormat="1" ht="15" customHeight="1" x14ac:dyDescent="0.2">
      <c r="B12" s="68"/>
      <c r="E12" s="9"/>
      <c r="F12" s="134" t="s">
        <v>6</v>
      </c>
      <c r="G12" s="134"/>
      <c r="H12" s="9"/>
      <c r="L12" s="68"/>
      <c r="N12" s="32"/>
      <c r="O12" s="134" t="s">
        <v>2</v>
      </c>
      <c r="P12" s="134"/>
      <c r="Q12" s="33"/>
      <c r="W12" s="131"/>
      <c r="X12" s="20" t="s">
        <v>43</v>
      </c>
      <c r="Y12" s="11"/>
      <c r="AB12" s="11"/>
    </row>
    <row r="13" spans="1:28" s="5" customFormat="1" ht="15" customHeight="1" x14ac:dyDescent="0.15">
      <c r="B13" s="68"/>
      <c r="C13" s="122" t="str">
        <f>X7</f>
        <v>W of J</v>
      </c>
      <c r="D13" s="122"/>
      <c r="E13" s="16"/>
      <c r="F13" s="70" t="str">
        <f>G23</f>
        <v/>
      </c>
      <c r="G13" s="69" t="str">
        <f>K23</f>
        <v/>
      </c>
      <c r="H13" s="19"/>
      <c r="I13" s="123" t="str">
        <f>X8</f>
        <v>吉備中央FC</v>
      </c>
      <c r="J13" s="123"/>
      <c r="L13" s="122" t="str">
        <f>X11</f>
        <v>J-TOP</v>
      </c>
      <c r="M13" s="122"/>
      <c r="N13" s="16"/>
      <c r="O13" s="70" t="str">
        <f>G25</f>
        <v/>
      </c>
      <c r="P13" s="69" t="str">
        <f>K25</f>
        <v/>
      </c>
      <c r="Q13" s="19"/>
      <c r="R13" s="123" t="str">
        <f>X12</f>
        <v>日生FC</v>
      </c>
      <c r="S13" s="123"/>
      <c r="W13" s="23"/>
      <c r="X13" s="23"/>
      <c r="Y13" s="16"/>
      <c r="Z13" s="70"/>
      <c r="AA13" s="69"/>
      <c r="AB13" s="19"/>
    </row>
    <row r="14" spans="1:28" s="5" customFormat="1" ht="15" customHeight="1" x14ac:dyDescent="0.15">
      <c r="B14" s="68"/>
      <c r="C14" s="64"/>
      <c r="D14" s="64"/>
      <c r="E14" s="16"/>
      <c r="F14" s="70"/>
      <c r="G14" s="69"/>
      <c r="H14" s="19"/>
      <c r="I14" s="65"/>
      <c r="J14" s="65"/>
      <c r="L14" s="34"/>
      <c r="M14" s="64"/>
      <c r="N14" s="16"/>
      <c r="O14" s="70"/>
      <c r="P14" s="69"/>
      <c r="Q14" s="19"/>
      <c r="R14" s="65"/>
      <c r="S14" s="65"/>
      <c r="W14" s="23"/>
      <c r="X14" s="23"/>
      <c r="Y14" s="16"/>
      <c r="Z14" s="70"/>
      <c r="AA14" s="69"/>
      <c r="AB14" s="19"/>
    </row>
    <row r="15" spans="1:28" s="5" customFormat="1" ht="15.95" customHeight="1" x14ac:dyDescent="0.15">
      <c r="A15" s="124" t="s">
        <v>0</v>
      </c>
      <c r="B15" s="124"/>
      <c r="C15" s="125" t="s">
        <v>14</v>
      </c>
      <c r="D15" s="125"/>
      <c r="E15" s="126" t="s">
        <v>45</v>
      </c>
      <c r="F15" s="126"/>
      <c r="G15" s="126"/>
      <c r="H15" s="126"/>
      <c r="I15" s="126"/>
      <c r="J15" s="125" t="s">
        <v>15</v>
      </c>
      <c r="K15" s="125"/>
      <c r="L15" s="126" t="s">
        <v>45</v>
      </c>
      <c r="M15" s="126"/>
      <c r="N15" s="126"/>
      <c r="O15" s="126"/>
      <c r="P15" s="126"/>
      <c r="Q15" s="35"/>
    </row>
    <row r="16" spans="1:28" s="2" customFormat="1" ht="15.95" customHeight="1" x14ac:dyDescent="0.15">
      <c r="B16" s="62" t="s">
        <v>31</v>
      </c>
      <c r="C16" s="99" t="s">
        <v>7</v>
      </c>
      <c r="D16" s="114"/>
      <c r="E16" s="36"/>
      <c r="F16" s="37"/>
      <c r="G16" s="37"/>
      <c r="H16" s="37"/>
      <c r="I16" s="37"/>
      <c r="J16" s="37"/>
      <c r="K16" s="37"/>
      <c r="L16" s="37"/>
      <c r="M16" s="37"/>
      <c r="N16" s="99" t="s">
        <v>46</v>
      </c>
      <c r="O16" s="95"/>
      <c r="P16" s="95" t="s">
        <v>33</v>
      </c>
      <c r="Q16" s="95"/>
      <c r="T16" s="115"/>
      <c r="U16" s="115"/>
      <c r="V16" s="115"/>
      <c r="W16" s="115"/>
      <c r="X16" s="115"/>
    </row>
    <row r="17" spans="2:17" s="2" customFormat="1" ht="15.95" customHeight="1" x14ac:dyDescent="0.15">
      <c r="B17" s="116" t="s">
        <v>1</v>
      </c>
      <c r="C17" s="117">
        <v>0.41666666666666669</v>
      </c>
      <c r="D17" s="118"/>
      <c r="E17" s="119" t="str">
        <f>IF(ISBLANK(L6),"",L6)</f>
        <v>ベルセドール</v>
      </c>
      <c r="F17" s="120"/>
      <c r="G17" s="120" t="str">
        <f>IF(COUNT(H17:H18)=0,"",SUM(H17:H18))</f>
        <v/>
      </c>
      <c r="H17" s="38"/>
      <c r="I17" s="39" t="s">
        <v>8</v>
      </c>
      <c r="J17" s="38"/>
      <c r="K17" s="120" t="str">
        <f>IF(COUNT(J17:J18)=0,"",SUM(J17:J18))</f>
        <v/>
      </c>
      <c r="L17" s="120" t="str">
        <f>IF(ISBLANK(L13),"",L13)</f>
        <v>J-TOP</v>
      </c>
      <c r="M17" s="120"/>
      <c r="N17" s="121" t="str">
        <f>I13</f>
        <v>吉備中央FC</v>
      </c>
      <c r="O17" s="121"/>
      <c r="P17" s="121" t="str">
        <f>E6</f>
        <v>荘内SC</v>
      </c>
      <c r="Q17" s="121"/>
    </row>
    <row r="18" spans="2:17" s="2" customFormat="1" ht="15.95" customHeight="1" x14ac:dyDescent="0.15">
      <c r="B18" s="111"/>
      <c r="C18" s="103"/>
      <c r="D18" s="104"/>
      <c r="E18" s="108"/>
      <c r="F18" s="101"/>
      <c r="G18" s="101"/>
      <c r="H18" s="40"/>
      <c r="I18" s="41" t="s">
        <v>8</v>
      </c>
      <c r="J18" s="40"/>
      <c r="K18" s="101"/>
      <c r="L18" s="101"/>
      <c r="M18" s="101"/>
      <c r="N18" s="102"/>
      <c r="O18" s="102"/>
      <c r="P18" s="102"/>
      <c r="Q18" s="102"/>
    </row>
    <row r="19" spans="2:17" s="2" customFormat="1" ht="15.95" customHeight="1" x14ac:dyDescent="0.15">
      <c r="B19" s="110" t="s">
        <v>3</v>
      </c>
      <c r="C19" s="112">
        <v>0.4513888888888889</v>
      </c>
      <c r="D19" s="113"/>
      <c r="E19" s="107" t="str">
        <f>IF(ISBLANK(E6),"",E6)</f>
        <v>荘内SC</v>
      </c>
      <c r="F19" s="100"/>
      <c r="G19" s="100" t="str">
        <f>IF(COUNT(H19:H20)=0,"",SUM(H19:H20))</f>
        <v/>
      </c>
      <c r="H19" s="42"/>
      <c r="I19" s="43" t="s">
        <v>8</v>
      </c>
      <c r="J19" s="42"/>
      <c r="K19" s="100" t="str">
        <f>IF(COUNT(J19:J20)=0,"",SUM(J19:J20))</f>
        <v/>
      </c>
      <c r="L19" s="100" t="str">
        <f>IF(ISBLANK(C13),"",C13)</f>
        <v>W of J</v>
      </c>
      <c r="M19" s="100"/>
      <c r="N19" s="102" t="str">
        <f>L13</f>
        <v>J-TOP</v>
      </c>
      <c r="O19" s="102"/>
      <c r="P19" s="102" t="str">
        <f>R13</f>
        <v>日生FC</v>
      </c>
      <c r="Q19" s="102"/>
    </row>
    <row r="20" spans="2:17" s="2" customFormat="1" ht="15.95" customHeight="1" x14ac:dyDescent="0.15">
      <c r="B20" s="111"/>
      <c r="C20" s="103"/>
      <c r="D20" s="104"/>
      <c r="E20" s="108"/>
      <c r="F20" s="101"/>
      <c r="G20" s="101"/>
      <c r="H20" s="40"/>
      <c r="I20" s="41" t="s">
        <v>8</v>
      </c>
      <c r="J20" s="40"/>
      <c r="K20" s="101"/>
      <c r="L20" s="101"/>
      <c r="M20" s="101"/>
      <c r="N20" s="102"/>
      <c r="O20" s="102"/>
      <c r="P20" s="102"/>
      <c r="Q20" s="102"/>
    </row>
    <row r="21" spans="2:17" s="2" customFormat="1" ht="15.95" customHeight="1" x14ac:dyDescent="0.15">
      <c r="B21" s="110" t="s">
        <v>5</v>
      </c>
      <c r="C21" s="112">
        <v>0.4861111111111111</v>
      </c>
      <c r="D21" s="113"/>
      <c r="E21" s="107" t="str">
        <f>R6</f>
        <v>すごうSC</v>
      </c>
      <c r="F21" s="100"/>
      <c r="G21" s="100" t="str">
        <f>IF(COUNT(H21:H22)=0,"",SUM(H21:H22))</f>
        <v/>
      </c>
      <c r="H21" s="42"/>
      <c r="I21" s="43" t="s">
        <v>8</v>
      </c>
      <c r="J21" s="42"/>
      <c r="K21" s="100" t="str">
        <f>IF(COUNT(J21:J22)=0,"",SUM(J21:J22))</f>
        <v/>
      </c>
      <c r="L21" s="100" t="str">
        <f>L6</f>
        <v>ベルセドール</v>
      </c>
      <c r="M21" s="100"/>
      <c r="N21" s="102" t="str">
        <f>E6</f>
        <v>荘内SC</v>
      </c>
      <c r="O21" s="102"/>
      <c r="P21" s="102" t="str">
        <f>C13</f>
        <v>W of J</v>
      </c>
      <c r="Q21" s="102"/>
    </row>
    <row r="22" spans="2:17" s="2" customFormat="1" ht="15.95" customHeight="1" x14ac:dyDescent="0.15">
      <c r="B22" s="111"/>
      <c r="C22" s="103"/>
      <c r="D22" s="104"/>
      <c r="E22" s="108"/>
      <c r="F22" s="101"/>
      <c r="G22" s="101"/>
      <c r="H22" s="40"/>
      <c r="I22" s="41" t="s">
        <v>8</v>
      </c>
      <c r="J22" s="40"/>
      <c r="K22" s="101"/>
      <c r="L22" s="101"/>
      <c r="M22" s="101"/>
      <c r="N22" s="102"/>
      <c r="O22" s="102"/>
      <c r="P22" s="102"/>
      <c r="Q22" s="102"/>
    </row>
    <row r="23" spans="2:17" s="2" customFormat="1" ht="15.95" customHeight="1" x14ac:dyDescent="0.15">
      <c r="B23" s="110" t="s">
        <v>6</v>
      </c>
      <c r="C23" s="112">
        <v>0.52083333333333337</v>
      </c>
      <c r="D23" s="113"/>
      <c r="E23" s="107" t="str">
        <f>IF(ISBLANK(C13),"",C13)</f>
        <v>W of J</v>
      </c>
      <c r="F23" s="100"/>
      <c r="G23" s="100" t="str">
        <f>IF(COUNT(H23:H24)=0,"",SUM(H23:H24))</f>
        <v/>
      </c>
      <c r="H23" s="42"/>
      <c r="I23" s="43" t="s">
        <v>8</v>
      </c>
      <c r="J23" s="42"/>
      <c r="K23" s="100" t="str">
        <f>IF(COUNT(J23:J24)=0,"",SUM(J23:J24))</f>
        <v/>
      </c>
      <c r="L23" s="100" t="str">
        <f>IF(ISBLANK(I13),"",I13)</f>
        <v>吉備中央FC</v>
      </c>
      <c r="M23" s="100"/>
      <c r="N23" s="102" t="str">
        <f>R6</f>
        <v>すごうSC</v>
      </c>
      <c r="O23" s="102"/>
      <c r="P23" s="102" t="str">
        <f>L6</f>
        <v>ベルセドール</v>
      </c>
      <c r="Q23" s="102"/>
    </row>
    <row r="24" spans="2:17" s="2" customFormat="1" ht="15.95" customHeight="1" x14ac:dyDescent="0.15">
      <c r="B24" s="111"/>
      <c r="C24" s="103"/>
      <c r="D24" s="104"/>
      <c r="E24" s="108"/>
      <c r="F24" s="101"/>
      <c r="G24" s="101"/>
      <c r="H24" s="40"/>
      <c r="I24" s="41" t="s">
        <v>8</v>
      </c>
      <c r="J24" s="40"/>
      <c r="K24" s="101"/>
      <c r="L24" s="101"/>
      <c r="M24" s="101"/>
      <c r="N24" s="102"/>
      <c r="O24" s="102"/>
      <c r="P24" s="102"/>
      <c r="Q24" s="102"/>
    </row>
    <row r="25" spans="2:17" s="2" customFormat="1" ht="15.95" customHeight="1" x14ac:dyDescent="0.15">
      <c r="B25" s="110" t="s">
        <v>2</v>
      </c>
      <c r="C25" s="112">
        <v>0.55555555555555558</v>
      </c>
      <c r="D25" s="113"/>
      <c r="E25" s="107" t="str">
        <f>L13</f>
        <v>J-TOP</v>
      </c>
      <c r="F25" s="100"/>
      <c r="G25" s="100" t="str">
        <f>IF(COUNT(H25:H26)=0,"",SUM(H25:H26))</f>
        <v/>
      </c>
      <c r="H25" s="42"/>
      <c r="I25" s="43" t="s">
        <v>8</v>
      </c>
      <c r="J25" s="42"/>
      <c r="K25" s="100" t="str">
        <f>IF(COUNT(J25:J26)=0,"",SUM(J25:J26))</f>
        <v/>
      </c>
      <c r="L25" s="100" t="str">
        <f>R13</f>
        <v>日生FC</v>
      </c>
      <c r="M25" s="100"/>
      <c r="N25" s="102" t="str">
        <f>C13</f>
        <v>W of J</v>
      </c>
      <c r="O25" s="102"/>
      <c r="P25" s="102" t="str">
        <f>I13</f>
        <v>吉備中央FC</v>
      </c>
      <c r="Q25" s="102"/>
    </row>
    <row r="26" spans="2:17" s="2" customFormat="1" ht="15.95" customHeight="1" x14ac:dyDescent="0.15">
      <c r="B26" s="111"/>
      <c r="C26" s="103"/>
      <c r="D26" s="104"/>
      <c r="E26" s="108"/>
      <c r="F26" s="101"/>
      <c r="G26" s="101"/>
      <c r="H26" s="40"/>
      <c r="I26" s="41" t="s">
        <v>8</v>
      </c>
      <c r="J26" s="40"/>
      <c r="K26" s="101"/>
      <c r="L26" s="101"/>
      <c r="M26" s="101"/>
      <c r="N26" s="102"/>
      <c r="O26" s="102"/>
      <c r="P26" s="102"/>
      <c r="Q26" s="102"/>
    </row>
    <row r="27" spans="2:17" s="2" customFormat="1" ht="15.95" customHeight="1" x14ac:dyDescent="0.15">
      <c r="B27" s="95" t="s">
        <v>4</v>
      </c>
      <c r="C27" s="109">
        <v>0.59027777777777779</v>
      </c>
      <c r="D27" s="109"/>
      <c r="E27" s="107" t="str">
        <f>IF(ISBLANK(I13),"",I13)</f>
        <v>吉備中央FC</v>
      </c>
      <c r="F27" s="100"/>
      <c r="G27" s="100" t="str">
        <f>IF(COUNT(H27:H28)=0,"",SUM(H27:H28))</f>
        <v/>
      </c>
      <c r="H27" s="42"/>
      <c r="I27" s="43" t="s">
        <v>8</v>
      </c>
      <c r="J27" s="42"/>
      <c r="K27" s="100" t="str">
        <f>IF(COUNT(J27:J28)=0,"",SUM(J27:J28))</f>
        <v/>
      </c>
      <c r="L27" s="100" t="str">
        <f>IF(ISBLANK(E6),"",E6)</f>
        <v>荘内SC</v>
      </c>
      <c r="M27" s="100"/>
      <c r="N27" s="102" t="str">
        <f>R13</f>
        <v>日生FC</v>
      </c>
      <c r="O27" s="102"/>
      <c r="P27" s="102" t="str">
        <f>R6</f>
        <v>すごうSC</v>
      </c>
      <c r="Q27" s="102"/>
    </row>
    <row r="28" spans="2:17" s="2" customFormat="1" ht="15.95" customHeight="1" x14ac:dyDescent="0.15">
      <c r="B28" s="95"/>
      <c r="C28" s="109"/>
      <c r="D28" s="109"/>
      <c r="E28" s="108"/>
      <c r="F28" s="101"/>
      <c r="G28" s="101"/>
      <c r="H28" s="40"/>
      <c r="I28" s="41" t="s">
        <v>8</v>
      </c>
      <c r="J28" s="40"/>
      <c r="K28" s="101"/>
      <c r="L28" s="101"/>
      <c r="M28" s="101"/>
      <c r="N28" s="102"/>
      <c r="O28" s="102"/>
      <c r="P28" s="102"/>
      <c r="Q28" s="102"/>
    </row>
    <row r="29" spans="2:17" s="2" customFormat="1" ht="15.95" customHeight="1" x14ac:dyDescent="0.15">
      <c r="B29" s="95" t="s">
        <v>11</v>
      </c>
      <c r="C29" s="109">
        <v>0.625</v>
      </c>
      <c r="D29" s="109"/>
      <c r="E29" s="107" t="str">
        <f>IF(ISBLANK(R13),"",R13)</f>
        <v>日生FC</v>
      </c>
      <c r="F29" s="100"/>
      <c r="G29" s="100" t="str">
        <f>IF(COUNT(H29:H30)=0,"",SUM(H29:H30))</f>
        <v/>
      </c>
      <c r="H29" s="42"/>
      <c r="I29" s="43" t="s">
        <v>8</v>
      </c>
      <c r="J29" s="42"/>
      <c r="K29" s="100" t="str">
        <f>IF(COUNT(J29:J30)=0,"",SUM(J29:J30))</f>
        <v/>
      </c>
      <c r="L29" s="100" t="str">
        <f>IF(ISBLANK(R6),"",R6)</f>
        <v>すごうSC</v>
      </c>
      <c r="M29" s="100"/>
      <c r="N29" s="102" t="str">
        <f>L6</f>
        <v>ベルセドール</v>
      </c>
      <c r="O29" s="102"/>
      <c r="P29" s="102" t="str">
        <f>L13</f>
        <v>J-TOP</v>
      </c>
      <c r="Q29" s="102"/>
    </row>
    <row r="30" spans="2:17" s="2" customFormat="1" ht="15.95" customHeight="1" x14ac:dyDescent="0.15">
      <c r="B30" s="95"/>
      <c r="C30" s="109"/>
      <c r="D30" s="109"/>
      <c r="E30" s="108"/>
      <c r="F30" s="101"/>
      <c r="G30" s="101"/>
      <c r="H30" s="40"/>
      <c r="I30" s="41" t="s">
        <v>8</v>
      </c>
      <c r="J30" s="40"/>
      <c r="K30" s="101"/>
      <c r="L30" s="101"/>
      <c r="M30" s="101"/>
      <c r="N30" s="102"/>
      <c r="O30" s="102"/>
      <c r="P30" s="102"/>
      <c r="Q30" s="102"/>
    </row>
    <row r="31" spans="2:17" s="2" customFormat="1" ht="15.95" customHeight="1" x14ac:dyDescent="0.15">
      <c r="B31" s="95" t="s">
        <v>9</v>
      </c>
      <c r="C31" s="105" t="s">
        <v>26</v>
      </c>
      <c r="D31" s="106"/>
      <c r="E31" s="107" t="str">
        <f>IF(ISBLANK(L6),"",L6)</f>
        <v>ベルセドール</v>
      </c>
      <c r="F31" s="100"/>
      <c r="G31" s="100" t="str">
        <f>IF(COUNT(H31:H32)=0,"",SUM(H31:H32))</f>
        <v/>
      </c>
      <c r="H31" s="42"/>
      <c r="I31" s="43" t="s">
        <v>8</v>
      </c>
      <c r="J31" s="42"/>
      <c r="K31" s="100" t="str">
        <f>IF(COUNT(J31:J32)=0,"",SUM(J31:J32))</f>
        <v/>
      </c>
      <c r="L31" s="100" t="str">
        <f>IF(ISBLANK(R13),"",R13)</f>
        <v>日生FC</v>
      </c>
      <c r="M31" s="100"/>
      <c r="N31" s="102" t="str">
        <f>E33</f>
        <v>J-TOP</v>
      </c>
      <c r="O31" s="102"/>
      <c r="P31" s="102" t="str">
        <f>L33</f>
        <v>すごうSC</v>
      </c>
      <c r="Q31" s="102"/>
    </row>
    <row r="32" spans="2:17" s="2" customFormat="1" ht="15.95" customHeight="1" x14ac:dyDescent="0.15">
      <c r="B32" s="95"/>
      <c r="C32" s="103">
        <v>0.41666666666666669</v>
      </c>
      <c r="D32" s="104"/>
      <c r="E32" s="108"/>
      <c r="F32" s="101"/>
      <c r="G32" s="101"/>
      <c r="H32" s="40"/>
      <c r="I32" s="41" t="s">
        <v>8</v>
      </c>
      <c r="J32" s="40"/>
      <c r="K32" s="101"/>
      <c r="L32" s="101"/>
      <c r="M32" s="101"/>
      <c r="N32" s="102"/>
      <c r="O32" s="102"/>
      <c r="P32" s="102"/>
      <c r="Q32" s="102"/>
    </row>
    <row r="33" spans="1:24" s="2" customFormat="1" ht="15.95" customHeight="1" x14ac:dyDescent="0.15">
      <c r="B33" s="95" t="s">
        <v>10</v>
      </c>
      <c r="C33" s="105" t="s">
        <v>26</v>
      </c>
      <c r="D33" s="106"/>
      <c r="E33" s="107" t="str">
        <f>IF(ISBLANK(L13),"",L13)</f>
        <v>J-TOP</v>
      </c>
      <c r="F33" s="100"/>
      <c r="G33" s="100" t="str">
        <f>IF(COUNT(H33:H34)=0,"",SUM(H33:H34))</f>
        <v/>
      </c>
      <c r="H33" s="42"/>
      <c r="I33" s="43" t="s">
        <v>8</v>
      </c>
      <c r="J33" s="42"/>
      <c r="K33" s="100" t="str">
        <f>IF(COUNT(J33:J34)=0,"",SUM(J33:J34))</f>
        <v/>
      </c>
      <c r="L33" s="100" t="str">
        <f>IF(ISBLANK(R6),"",R6)</f>
        <v>すごうSC</v>
      </c>
      <c r="M33" s="100"/>
      <c r="N33" s="102" t="str">
        <f>E31</f>
        <v>ベルセドール</v>
      </c>
      <c r="O33" s="102"/>
      <c r="P33" s="102" t="str">
        <f>L31</f>
        <v>日生FC</v>
      </c>
      <c r="Q33" s="102"/>
    </row>
    <row r="34" spans="1:24" s="2" customFormat="1" ht="15.95" customHeight="1" x14ac:dyDescent="0.15">
      <c r="B34" s="95"/>
      <c r="C34" s="103">
        <v>0.4513888888888889</v>
      </c>
      <c r="D34" s="104"/>
      <c r="E34" s="108"/>
      <c r="F34" s="101"/>
      <c r="G34" s="101"/>
      <c r="H34" s="40"/>
      <c r="I34" s="41" t="s">
        <v>8</v>
      </c>
      <c r="J34" s="40"/>
      <c r="K34" s="101"/>
      <c r="L34" s="101"/>
      <c r="M34" s="101"/>
      <c r="N34" s="102"/>
      <c r="O34" s="102"/>
      <c r="P34" s="102"/>
      <c r="Q34" s="102"/>
    </row>
    <row r="35" spans="1:24" s="5" customFormat="1" ht="15.95" customHeight="1" x14ac:dyDescent="0.15">
      <c r="B35" s="68"/>
      <c r="E35" s="68"/>
      <c r="F35" s="68"/>
      <c r="G35" s="68"/>
      <c r="I35" s="68"/>
      <c r="J35" s="72"/>
      <c r="K35" s="68"/>
      <c r="L35" s="68"/>
      <c r="M35" s="68"/>
      <c r="N35" s="68"/>
      <c r="O35" s="68"/>
    </row>
    <row r="36" spans="1:24" ht="15.95" customHeight="1" x14ac:dyDescent="0.15">
      <c r="A36" s="95"/>
      <c r="B36" s="95"/>
      <c r="C36" s="95" t="str">
        <f>A37</f>
        <v>荘内SC</v>
      </c>
      <c r="D36" s="95"/>
      <c r="E36" s="95"/>
      <c r="F36" s="95" t="str">
        <f>A38</f>
        <v>W of J</v>
      </c>
      <c r="G36" s="95"/>
      <c r="H36" s="95"/>
      <c r="I36" s="95" t="str">
        <f>A39</f>
        <v>吉備中央FC</v>
      </c>
      <c r="J36" s="95"/>
      <c r="K36" s="99"/>
      <c r="L36" s="62" t="s">
        <v>16</v>
      </c>
      <c r="M36" s="62" t="s">
        <v>17</v>
      </c>
      <c r="N36" s="62" t="s">
        <v>18</v>
      </c>
      <c r="O36" s="62" t="s">
        <v>19</v>
      </c>
      <c r="P36" s="62" t="s">
        <v>20</v>
      </c>
      <c r="Q36" s="63" t="s">
        <v>21</v>
      </c>
      <c r="R36" s="62" t="s">
        <v>22</v>
      </c>
    </row>
    <row r="37" spans="1:24" ht="15.95" customHeight="1" x14ac:dyDescent="0.15">
      <c r="A37" s="95" t="str">
        <f>E6</f>
        <v>荘内SC</v>
      </c>
      <c r="B37" s="95"/>
      <c r="C37" s="96"/>
      <c r="D37" s="97"/>
      <c r="E37" s="98"/>
      <c r="F37" s="45" t="str">
        <f>G19</f>
        <v/>
      </c>
      <c r="G37" s="46" t="s">
        <v>8</v>
      </c>
      <c r="H37" s="47" t="str">
        <f>K19</f>
        <v/>
      </c>
      <c r="I37" s="45" t="str">
        <f>K27</f>
        <v/>
      </c>
      <c r="J37" s="46" t="s">
        <v>8</v>
      </c>
      <c r="K37" s="48" t="str">
        <f>G27</f>
        <v/>
      </c>
      <c r="L37" s="49" t="str">
        <f>IF(COUNT(G17)=0,"",IF(F37&gt;H37,1,0)+IF(I37&gt;K37,1,0))</f>
        <v/>
      </c>
      <c r="M37" s="49" t="str">
        <f>IF(COUNT(G17)=0,"",IF(F37="",0,(IF(F37=H37,1,0)))+IF(I37="",0,(IF(I37=K37,1,0))))</f>
        <v/>
      </c>
      <c r="N37" s="49" t="str">
        <f>IF(COUNT(G17)=0,"",IF(F37&lt;H37,1,0)+IF(I37&lt;K37,1,0))</f>
        <v/>
      </c>
      <c r="O37" s="49" t="str">
        <f>IF(COUNT(G17)=0,"",L37*3+M37*1)</f>
        <v/>
      </c>
      <c r="P37" s="49" t="str">
        <f>IF(COUNT(G17)=0,"",IF(F37="",0,F37)-IF(H37="",0,H37)+IF(I37="",0,I37)-IF(K37="",0,K37))</f>
        <v/>
      </c>
      <c r="Q37" s="49" t="str">
        <f>IF(COUNT(G17)=0,"",IF(F37="",0,F37)+IF(I37="",0,I37))</f>
        <v/>
      </c>
      <c r="R37" s="50" t="str">
        <f>IF(COUNT(X37)=0,"",RANK(X37,X37:X39,0))</f>
        <v/>
      </c>
      <c r="X37" s="44" t="e">
        <f>O37*10000+P37*100+Q37</f>
        <v>#VALUE!</v>
      </c>
    </row>
    <row r="38" spans="1:24" ht="15.95" customHeight="1" x14ac:dyDescent="0.15">
      <c r="A38" s="95" t="str">
        <f>C13</f>
        <v>W of J</v>
      </c>
      <c r="B38" s="95"/>
      <c r="C38" s="45" t="str">
        <f>H37</f>
        <v/>
      </c>
      <c r="D38" s="46" t="s">
        <v>8</v>
      </c>
      <c r="E38" s="47" t="str">
        <f>F37</f>
        <v/>
      </c>
      <c r="F38" s="96"/>
      <c r="G38" s="97"/>
      <c r="H38" s="98"/>
      <c r="I38" s="45" t="str">
        <f>G23</f>
        <v/>
      </c>
      <c r="J38" s="46" t="s">
        <v>8</v>
      </c>
      <c r="K38" s="48" t="str">
        <f>K23</f>
        <v/>
      </c>
      <c r="L38" s="49" t="str">
        <f>IF(COUNT(G17)=0,"",IF(C38&gt;E38,1,0)+IF(I38&gt;K38,1,0))</f>
        <v/>
      </c>
      <c r="M38" s="49" t="str">
        <f>IF(COUNT(G17)=0,"",IF(C38="",0,(IF(C38=E38,1,0)))+IF(I38="",0,(IF(I38=K38,1,0))))</f>
        <v/>
      </c>
      <c r="N38" s="49" t="str">
        <f>IF(COUNT(G17)=0,"",IF(C38&lt;E38,1,0)+IF(I38&lt;K38,1,0))</f>
        <v/>
      </c>
      <c r="O38" s="49" t="str">
        <f>IF(COUNT(G17)=0,"",L38*3+M38*1)</f>
        <v/>
      </c>
      <c r="P38" s="49" t="str">
        <f>IF(COUNT(G17)=0,"",IF(C38="",0,C38)-IF(E38="",0,E38)+IF(I38="",0,I38)-IF(K38="",0,K38))</f>
        <v/>
      </c>
      <c r="Q38" s="49" t="str">
        <f>IF(COUNT(G17)=0,"",IF(C38="",0,C38)+IF(I38="",0,I38))</f>
        <v/>
      </c>
      <c r="R38" s="49" t="str">
        <f>IF(COUNT(X38)=0,"",RANK(X38,X37:X39,0))</f>
        <v/>
      </c>
      <c r="X38" s="44" t="e">
        <f>O38*10000+P38*100+Q38</f>
        <v>#VALUE!</v>
      </c>
    </row>
    <row r="39" spans="1:24" ht="15.95" customHeight="1" x14ac:dyDescent="0.15">
      <c r="A39" s="95" t="str">
        <f>I13</f>
        <v>吉備中央FC</v>
      </c>
      <c r="B39" s="95"/>
      <c r="C39" s="45" t="str">
        <f>K37</f>
        <v/>
      </c>
      <c r="D39" s="46" t="s">
        <v>8</v>
      </c>
      <c r="E39" s="47" t="str">
        <f>I37</f>
        <v/>
      </c>
      <c r="F39" s="45" t="str">
        <f>K38</f>
        <v/>
      </c>
      <c r="G39" s="46" t="s">
        <v>8</v>
      </c>
      <c r="H39" s="47" t="str">
        <f>I38</f>
        <v/>
      </c>
      <c r="I39" s="96"/>
      <c r="J39" s="97"/>
      <c r="K39" s="97"/>
      <c r="L39" s="49" t="str">
        <f>IF(COUNT(G17)=0,"",IF(F39&gt;H39,1,0)+IF(C39&gt;E39,1,0))</f>
        <v/>
      </c>
      <c r="M39" s="49" t="str">
        <f>IF(COUNT(G17)=0,"",IF(F39="",0,(IF(F39=H39,1,0)))+IF(C39="",0,(IF(C39=E39,1,0))))</f>
        <v/>
      </c>
      <c r="N39" s="49" t="str">
        <f>IF(COUNT(G17)=0,"",IF(F39&lt;H39,1,0)+IF(C39&lt;E39,1,0))</f>
        <v/>
      </c>
      <c r="O39" s="49" t="str">
        <f>IF(COUNT(G17)=0,"",L39*3+M39*1)</f>
        <v/>
      </c>
      <c r="P39" s="49" t="str">
        <f>IF(COUNT(G17)=0,"",IF(F39="",0,F39)-IF(H39="",0,H39)+IF(C39="",0,C39)-IF(E39="",0,E39))</f>
        <v/>
      </c>
      <c r="Q39" s="49" t="str">
        <f>IF(COUNT(G17)=0,"",IF(F39="",0,F39)+IF(C39="",0,C39))</f>
        <v/>
      </c>
      <c r="R39" s="49" t="str">
        <f>IF(COUNT(X39)=0,"",RANK(X39,X37:X39,0))</f>
        <v/>
      </c>
      <c r="X39" s="44" t="e">
        <f>O39*10000+P39*100+Q39</f>
        <v>#VALUE!</v>
      </c>
    </row>
    <row r="40" spans="1:24" s="5" customFormat="1" ht="15.95" customHeight="1" x14ac:dyDescent="0.15">
      <c r="A40" s="44"/>
      <c r="B40" s="51"/>
      <c r="C40" s="44"/>
      <c r="D40" s="44"/>
      <c r="E40" s="51"/>
      <c r="F40" s="51"/>
      <c r="G40" s="51"/>
      <c r="H40" s="44"/>
      <c r="I40" s="51"/>
      <c r="J40" s="52"/>
      <c r="K40" s="51"/>
      <c r="L40" s="51"/>
      <c r="M40" s="51"/>
      <c r="N40" s="51"/>
      <c r="O40" s="51"/>
      <c r="P40" s="44"/>
      <c r="Q40" s="44"/>
      <c r="R40" s="44"/>
      <c r="S40" s="44"/>
      <c r="T40" s="44"/>
      <c r="U40" s="44"/>
    </row>
    <row r="41" spans="1:24" ht="15.95" customHeight="1" x14ac:dyDescent="0.15">
      <c r="A41" s="95"/>
      <c r="B41" s="95"/>
      <c r="C41" s="95" t="str">
        <f>A42</f>
        <v>ベルセドール</v>
      </c>
      <c r="D41" s="95"/>
      <c r="E41" s="95"/>
      <c r="F41" s="95" t="str">
        <f>A43</f>
        <v>J-TOP</v>
      </c>
      <c r="G41" s="95"/>
      <c r="H41" s="95"/>
      <c r="I41" s="95" t="str">
        <f>A44</f>
        <v>日生FC</v>
      </c>
      <c r="J41" s="95"/>
      <c r="K41" s="99"/>
      <c r="L41" s="99" t="str">
        <f>A45</f>
        <v>すごうSC</v>
      </c>
      <c r="M41" s="95"/>
      <c r="N41" s="99"/>
      <c r="O41" s="62" t="s">
        <v>34</v>
      </c>
      <c r="P41" s="62" t="s">
        <v>17</v>
      </c>
      <c r="Q41" s="62" t="s">
        <v>18</v>
      </c>
      <c r="R41" s="62" t="s">
        <v>19</v>
      </c>
      <c r="S41" s="62" t="s">
        <v>20</v>
      </c>
      <c r="T41" s="62" t="s">
        <v>21</v>
      </c>
      <c r="U41" s="62" t="s">
        <v>22</v>
      </c>
    </row>
    <row r="42" spans="1:24" ht="15.95" customHeight="1" x14ac:dyDescent="0.15">
      <c r="A42" s="95" t="str">
        <f>L6</f>
        <v>ベルセドール</v>
      </c>
      <c r="B42" s="95"/>
      <c r="C42" s="96"/>
      <c r="D42" s="97"/>
      <c r="E42" s="98"/>
      <c r="F42" s="45" t="str">
        <f>G17</f>
        <v/>
      </c>
      <c r="G42" s="46" t="s">
        <v>8</v>
      </c>
      <c r="H42" s="47" t="str">
        <f>K17</f>
        <v/>
      </c>
      <c r="I42" s="45" t="str">
        <f>G31</f>
        <v/>
      </c>
      <c r="J42" s="46" t="s">
        <v>8</v>
      </c>
      <c r="K42" s="48" t="str">
        <f>K31</f>
        <v/>
      </c>
      <c r="L42" s="45" t="str">
        <f>K21</f>
        <v/>
      </c>
      <c r="M42" s="46" t="s">
        <v>8</v>
      </c>
      <c r="N42" s="48" t="str">
        <f>G21</f>
        <v/>
      </c>
      <c r="O42" s="49" t="str">
        <f>IF(COUNT(G17)=0,"",IF(I42&gt;K42,1,0)+IF(L42&gt;N42,1,0)+IF(F42&gt;H42,1,0))</f>
        <v/>
      </c>
      <c r="P42" s="49" t="str">
        <f>IF(COUNT(G17)=0,"",IF(I42="",0,(IF(I42=K42,1,0)))+IF(L42="",0,(IF(L42=N42,1,0)))+IF(F42="",0,(IF(F42=H42,1,0))))</f>
        <v/>
      </c>
      <c r="Q42" s="49" t="str">
        <f>IF(COUNT(G17)=0,"",IF(I42&lt;K42,1,0)+IF(L42&lt;N42,1,0)+IF(F42&lt;H42,1,0))</f>
        <v/>
      </c>
      <c r="R42" s="49" t="str">
        <f>IF(COUNT(G17)=0,"",O42*3+P42*1)</f>
        <v/>
      </c>
      <c r="S42" s="49" t="str">
        <f>IF(COUNT(G17)=0,"",IF(I42="",0,I42)-IF(K42="",0,K42)+IF(L42="",0,L42)-IF(N42="",0,N42)+IF(F42="",0,F42)-IF(H42="",0,H42))</f>
        <v/>
      </c>
      <c r="T42" s="49" t="str">
        <f>IF(COUNT(G17)=0,"",IF(I42="",0,I42)+IF(L42="",0,L42)+IF(F42="",0,F42))</f>
        <v/>
      </c>
      <c r="U42" s="49" t="str">
        <f>IF(COUNT(X42)=0,"",RANK(X42,X42:X45,0))</f>
        <v/>
      </c>
      <c r="X42" s="44" t="e">
        <f>R42*10000+S42*100+T42</f>
        <v>#VALUE!</v>
      </c>
    </row>
    <row r="43" spans="1:24" ht="15.95" customHeight="1" x14ac:dyDescent="0.15">
      <c r="A43" s="95" t="str">
        <f>L13</f>
        <v>J-TOP</v>
      </c>
      <c r="B43" s="95"/>
      <c r="C43" s="45" t="str">
        <f>H42</f>
        <v/>
      </c>
      <c r="D43" s="46" t="s">
        <v>8</v>
      </c>
      <c r="E43" s="47" t="str">
        <f>F42</f>
        <v/>
      </c>
      <c r="F43" s="96"/>
      <c r="G43" s="97"/>
      <c r="H43" s="98"/>
      <c r="I43" s="45" t="str">
        <f>G25</f>
        <v/>
      </c>
      <c r="J43" s="46" t="s">
        <v>8</v>
      </c>
      <c r="K43" s="48" t="str">
        <f>K25</f>
        <v/>
      </c>
      <c r="L43" s="53" t="str">
        <f>G33</f>
        <v/>
      </c>
      <c r="M43" s="46" t="s">
        <v>8</v>
      </c>
      <c r="N43" s="54" t="str">
        <f>K33</f>
        <v/>
      </c>
      <c r="O43" s="49" t="str">
        <f>IF(COUNT(G17)=0,"",IF(I43&gt;K43,1,0)+IF(L43&gt;N43,1,0)+IF(C43&gt;E43,1,0))</f>
        <v/>
      </c>
      <c r="P43" s="49" t="str">
        <f>IF(COUNT(G17)=0,"",IF(I43="",0,(IF(I43=K43,1,0)))+IF(L43="",0,(IF(L43=N43,1,0)))+IF(C43="",0,(IF(C43=E43,1,0))))</f>
        <v/>
      </c>
      <c r="Q43" s="49" t="str">
        <f>IF(COUNT(G17)=0,"",IF(I43&lt;K43,1,0)+IF(L43&lt;N43,1,0)+IF(C43&lt;E43,1,0))</f>
        <v/>
      </c>
      <c r="R43" s="49" t="str">
        <f>IF(COUNT(G17)=0,"",O43*3+P43*1)</f>
        <v/>
      </c>
      <c r="S43" s="49" t="str">
        <f>IF(COUNT(G17)=0,"",IF(I43="",0,I43)-IF(K43="",0,K43)+IF(L43="",0,L43)-IF(N43="",0,N43)+IF(C43="",0,C43)-IF(E43="",0,E43))</f>
        <v/>
      </c>
      <c r="T43" s="49" t="str">
        <f>IF(COUNT(G17)=0,"",IF(I43="",0,I43)+IF(L43="",0,L43)+IF(C43="",0,C43))</f>
        <v/>
      </c>
      <c r="U43" s="49" t="str">
        <f>IF(COUNT(X43)=0,"",RANK(X43,X42:X45,0))</f>
        <v/>
      </c>
      <c r="X43" s="44" t="e">
        <f>R43*10000+S43*100+T43</f>
        <v>#VALUE!</v>
      </c>
    </row>
    <row r="44" spans="1:24" ht="15.95" customHeight="1" x14ac:dyDescent="0.15">
      <c r="A44" s="95" t="str">
        <f>R13</f>
        <v>日生FC</v>
      </c>
      <c r="B44" s="95"/>
      <c r="C44" s="45" t="str">
        <f>IF(COUNT(K42)=0,"",K42)</f>
        <v/>
      </c>
      <c r="D44" s="46" t="s">
        <v>8</v>
      </c>
      <c r="E44" s="47" t="str">
        <f>IF(COUNT(I42)=0,"",I42)</f>
        <v/>
      </c>
      <c r="F44" s="45" t="str">
        <f>K43</f>
        <v/>
      </c>
      <c r="G44" s="46" t="s">
        <v>8</v>
      </c>
      <c r="H44" s="47" t="str">
        <f>I43</f>
        <v/>
      </c>
      <c r="I44" s="96"/>
      <c r="J44" s="97"/>
      <c r="K44" s="97"/>
      <c r="L44" s="36" t="str">
        <f>G29</f>
        <v/>
      </c>
      <c r="M44" s="46" t="s">
        <v>8</v>
      </c>
      <c r="N44" s="47" t="str">
        <f>K29</f>
        <v/>
      </c>
      <c r="O44" s="49" t="str">
        <f>IF(COUNT(G17)=0,"",IF(C44&gt;E44,1,0)+IF(L44&gt;N44,1,0)+IF(F44&gt;H44,1,0))</f>
        <v/>
      </c>
      <c r="P44" s="49" t="str">
        <f>IF(COUNT(G17)=0,"",IF(C44="",0,(IF(C44=E44,1,0)))+IF(L44="",0,(IF(L44=N44,1,0)))+IF(F44="",0,(IF(F44=H44,1,0))))</f>
        <v/>
      </c>
      <c r="Q44" s="49" t="str">
        <f>IF(COUNT(G17)=0,"",IF(C44&lt;E44,1,0)+IF(L44&lt;N44,1,0)+IF(F44&lt;H44,1,0))</f>
        <v/>
      </c>
      <c r="R44" s="49" t="str">
        <f>IF(COUNT(G17)=0,"",O44*3+P44*1)</f>
        <v/>
      </c>
      <c r="S44" s="49" t="str">
        <f>IF(COUNT(G17)=0,"",IF(C44="",0,C44)-IF(E44="",0,E44)+IF(L44="",0,L44)-IF(N44="",0,N44)+IF(F44="",0,F44)-IF(H44="",0,H44))</f>
        <v/>
      </c>
      <c r="T44" s="49" t="str">
        <f>IF(COUNT(G17)=0,"",IF(C44="",0,C44)+IF(L44="",0,L44)+IF(F44="",0,F44))</f>
        <v/>
      </c>
      <c r="U44" s="49" t="str">
        <f>IF(COUNT(X44)=0,"",RANK(X44,X42:X45,0))</f>
        <v/>
      </c>
      <c r="X44" s="44" t="e">
        <f>R44*10000+S44*100+T44</f>
        <v>#VALUE!</v>
      </c>
    </row>
    <row r="45" spans="1:24" ht="15.95" customHeight="1" x14ac:dyDescent="0.15">
      <c r="A45" s="95" t="str">
        <f>R6</f>
        <v>すごうSC</v>
      </c>
      <c r="B45" s="95"/>
      <c r="C45" s="45" t="str">
        <f>N42</f>
        <v/>
      </c>
      <c r="D45" s="46" t="s">
        <v>8</v>
      </c>
      <c r="E45" s="47" t="str">
        <f>L42</f>
        <v/>
      </c>
      <c r="F45" s="45" t="str">
        <f>IF(COUNT(N43)=0,"",N43)</f>
        <v/>
      </c>
      <c r="G45" s="46" t="s">
        <v>8</v>
      </c>
      <c r="H45" s="47" t="str">
        <f>IF(COUNT(L43)=0,"",L43)</f>
        <v/>
      </c>
      <c r="I45" s="36" t="str">
        <f>N44</f>
        <v/>
      </c>
      <c r="J45" s="46" t="s">
        <v>8</v>
      </c>
      <c r="K45" s="47" t="str">
        <f>L44</f>
        <v/>
      </c>
      <c r="L45" s="96"/>
      <c r="M45" s="97"/>
      <c r="N45" s="97"/>
      <c r="O45" s="49" t="str">
        <f>IF(COUNT(G17)=0,"",IF(I45&gt;K45,1,0)+IF(C45&gt;E45,1,0)+IF(F45&gt;H45,1,0))</f>
        <v/>
      </c>
      <c r="P45" s="49" t="str">
        <f>IF(COUNT(G17)=0,"",IF(I45="",0,(IF(I45=K45,1,0)))+IF(C45="",0,(IF(C45=E45,1,0)))+IF(F45="",0,(IF(F45=H45,1,0))))</f>
        <v/>
      </c>
      <c r="Q45" s="49" t="str">
        <f>IF(COUNT(G17)=0,"",IF(I45&lt;K45,1,0)+IF(C45&lt;E45,1,0)+IF(F45&lt;H45,1,0))</f>
        <v/>
      </c>
      <c r="R45" s="49" t="str">
        <f>IF(COUNT(G17)=0,"",O45*3+P45*1)</f>
        <v/>
      </c>
      <c r="S45" s="49" t="str">
        <f>IF(COUNT(G17)=0,"",IF(I45="",0,I45)-IF(K45="",0,K45)+IF(C45="",0,C45)-IF(E45="",0,E45)+IF(F45="",0,F45)-IF(H45="",0,H45))</f>
        <v/>
      </c>
      <c r="T45" s="49" t="str">
        <f>IF(COUNT(G17)=0,"",IF(I45="",0,I45)+IF(C45="",0,C45)+IF(F45="",0,F45))</f>
        <v/>
      </c>
      <c r="U45" s="49" t="str">
        <f>IF(COUNT(X45)=0,"",RANK(X45,X42:X45,0))</f>
        <v/>
      </c>
      <c r="X45" s="44" t="e">
        <f>R45*10000+S45*100+T45</f>
        <v>#VALUE!</v>
      </c>
    </row>
    <row r="46" spans="1:24" ht="15.95" customHeight="1" x14ac:dyDescent="0.15">
      <c r="A46" s="89"/>
      <c r="B46" s="89"/>
      <c r="C46" s="89"/>
      <c r="D46" s="89"/>
      <c r="E46" s="89"/>
    </row>
    <row r="47" spans="1:24" ht="15.95" customHeight="1" x14ac:dyDescent="0.15">
      <c r="A47" s="73" t="s">
        <v>12</v>
      </c>
      <c r="B47" s="74"/>
      <c r="C47" s="75"/>
      <c r="D47" s="90" t="str">
        <f>IF(R37=1,A37,IF(R38=1,A38,IF(R39=1,A39,"")))</f>
        <v/>
      </c>
      <c r="E47" s="90"/>
      <c r="F47" s="93" t="str">
        <f>IF(COUNT(G47:G48)=0,"",SUM(G47:G48))</f>
        <v/>
      </c>
      <c r="G47" s="1"/>
      <c r="H47" s="57" t="s">
        <v>8</v>
      </c>
      <c r="I47" s="1"/>
      <c r="J47" s="93" t="str">
        <f>IF(COUNT(I47:I48)=0,"",SUM(I47:I48))</f>
        <v/>
      </c>
      <c r="K47" s="90" t="str">
        <f>IF(U42=1,A42,IF(U43=1,A43,IF(U44=1,A44,IF(U45=1,A45,""))))</f>
        <v/>
      </c>
      <c r="L47" s="90"/>
      <c r="M47" s="73" t="s">
        <v>23</v>
      </c>
      <c r="N47" s="74"/>
      <c r="O47" s="74"/>
      <c r="P47" s="74"/>
      <c r="Q47" s="74"/>
      <c r="R47" s="75"/>
    </row>
    <row r="48" spans="1:24" ht="15.95" customHeight="1" x14ac:dyDescent="0.15">
      <c r="A48" s="76" t="s">
        <v>26</v>
      </c>
      <c r="B48" s="77"/>
      <c r="C48" s="78"/>
      <c r="D48" s="91"/>
      <c r="E48" s="91"/>
      <c r="F48" s="94"/>
      <c r="G48" s="55"/>
      <c r="H48" s="58" t="s">
        <v>8</v>
      </c>
      <c r="I48" s="55"/>
      <c r="J48" s="94"/>
      <c r="K48" s="91"/>
      <c r="L48" s="91"/>
      <c r="M48" s="79"/>
      <c r="N48" s="80"/>
      <c r="O48" s="80"/>
      <c r="P48" s="80"/>
      <c r="Q48" s="80"/>
      <c r="R48" s="80"/>
    </row>
    <row r="49" spans="1:18" ht="15.95" customHeight="1" x14ac:dyDescent="0.15">
      <c r="A49" s="81" t="e">
        <f>#REF!</f>
        <v>#REF!</v>
      </c>
      <c r="B49" s="82"/>
      <c r="C49" s="83"/>
      <c r="D49" s="92"/>
      <c r="E49" s="92"/>
      <c r="F49" s="84"/>
      <c r="G49" s="84"/>
      <c r="H49" s="59" t="s">
        <v>30</v>
      </c>
      <c r="I49" s="85"/>
      <c r="J49" s="85"/>
      <c r="K49" s="92"/>
      <c r="L49" s="92"/>
      <c r="M49" s="86" t="s">
        <v>24</v>
      </c>
      <c r="N49" s="86"/>
      <c r="O49" s="86"/>
      <c r="P49" s="87"/>
      <c r="Q49" s="88"/>
      <c r="R49" s="88"/>
    </row>
    <row r="50" spans="1:18" ht="24.95" customHeight="1" x14ac:dyDescent="0.15"/>
    <row r="51" spans="1:18" ht="24.95" customHeight="1" x14ac:dyDescent="0.15"/>
    <row r="52" spans="1:18" ht="24.95" customHeight="1" x14ac:dyDescent="0.15"/>
    <row r="53" spans="1:18" ht="24.95" customHeight="1" x14ac:dyDescent="0.15">
      <c r="K53" s="56"/>
    </row>
    <row r="54" spans="1:18" ht="24.95" customHeight="1" x14ac:dyDescent="0.15"/>
    <row r="55" spans="1:18" ht="24.95" customHeight="1" x14ac:dyDescent="0.15"/>
  </sheetData>
  <mergeCells count="153">
    <mergeCell ref="E4:F4"/>
    <mergeCell ref="I4:J4"/>
    <mergeCell ref="L4:M4"/>
    <mergeCell ref="P4:Q4"/>
    <mergeCell ref="E5:G5"/>
    <mergeCell ref="O5:Q5"/>
    <mergeCell ref="A1:U1"/>
    <mergeCell ref="O2:P2"/>
    <mergeCell ref="Q2:U2"/>
    <mergeCell ref="H3:N3"/>
    <mergeCell ref="O3:P3"/>
    <mergeCell ref="Q3:U3"/>
    <mergeCell ref="E6:F6"/>
    <mergeCell ref="L6:M6"/>
    <mergeCell ref="R6:S6"/>
    <mergeCell ref="W6:W8"/>
    <mergeCell ref="I7:I8"/>
    <mergeCell ref="J7:L8"/>
    <mergeCell ref="O7:P7"/>
    <mergeCell ref="E8:F8"/>
    <mergeCell ref="G8:H8"/>
    <mergeCell ref="M9:M10"/>
    <mergeCell ref="R9:R10"/>
    <mergeCell ref="W9:W12"/>
    <mergeCell ref="F10:G11"/>
    <mergeCell ref="O10:P11"/>
    <mergeCell ref="D11:E11"/>
    <mergeCell ref="H11:I11"/>
    <mergeCell ref="F12:G12"/>
    <mergeCell ref="O12:P12"/>
    <mergeCell ref="C13:D13"/>
    <mergeCell ref="I13:J13"/>
    <mergeCell ref="L13:M13"/>
    <mergeCell ref="R13:S13"/>
    <mergeCell ref="A15:B15"/>
    <mergeCell ref="C15:D15"/>
    <mergeCell ref="E15:I15"/>
    <mergeCell ref="J15:K15"/>
    <mergeCell ref="L15:P15"/>
    <mergeCell ref="C16:D16"/>
    <mergeCell ref="N16:O16"/>
    <mergeCell ref="P16:Q16"/>
    <mergeCell ref="T16:X16"/>
    <mergeCell ref="B17:B18"/>
    <mergeCell ref="C17:D18"/>
    <mergeCell ref="E17:F18"/>
    <mergeCell ref="G17:G18"/>
    <mergeCell ref="K17:K18"/>
    <mergeCell ref="L17:M18"/>
    <mergeCell ref="N17:O18"/>
    <mergeCell ref="P17:Q18"/>
    <mergeCell ref="B19:B20"/>
    <mergeCell ref="C19:D20"/>
    <mergeCell ref="E19:F20"/>
    <mergeCell ref="G19:G20"/>
    <mergeCell ref="K19:K20"/>
    <mergeCell ref="L19:M20"/>
    <mergeCell ref="N19:O20"/>
    <mergeCell ref="P19:Q20"/>
    <mergeCell ref="N21:O22"/>
    <mergeCell ref="P21:Q22"/>
    <mergeCell ref="B23:B24"/>
    <mergeCell ref="C23:D24"/>
    <mergeCell ref="E23:F24"/>
    <mergeCell ref="G23:G24"/>
    <mergeCell ref="K23:K24"/>
    <mergeCell ref="L23:M24"/>
    <mergeCell ref="N23:O24"/>
    <mergeCell ref="P23:Q24"/>
    <mergeCell ref="B21:B22"/>
    <mergeCell ref="C21:D22"/>
    <mergeCell ref="E21:F22"/>
    <mergeCell ref="G21:G22"/>
    <mergeCell ref="K21:K22"/>
    <mergeCell ref="L21:M22"/>
    <mergeCell ref="N25:O26"/>
    <mergeCell ref="P25:Q26"/>
    <mergeCell ref="B27:B28"/>
    <mergeCell ref="C27:D28"/>
    <mergeCell ref="E27:F28"/>
    <mergeCell ref="G27:G28"/>
    <mergeCell ref="K27:K28"/>
    <mergeCell ref="L27:M28"/>
    <mergeCell ref="N27:O28"/>
    <mergeCell ref="P27:Q28"/>
    <mergeCell ref="B25:B26"/>
    <mergeCell ref="C25:D26"/>
    <mergeCell ref="E25:F26"/>
    <mergeCell ref="G25:G26"/>
    <mergeCell ref="K25:K26"/>
    <mergeCell ref="L25:M26"/>
    <mergeCell ref="C32:D32"/>
    <mergeCell ref="B33:B34"/>
    <mergeCell ref="C33:D33"/>
    <mergeCell ref="E33:F34"/>
    <mergeCell ref="G33:G34"/>
    <mergeCell ref="K33:K34"/>
    <mergeCell ref="N29:O30"/>
    <mergeCell ref="P29:Q30"/>
    <mergeCell ref="B31:B32"/>
    <mergeCell ref="C31:D31"/>
    <mergeCell ref="E31:F32"/>
    <mergeCell ref="G31:G32"/>
    <mergeCell ref="K31:K32"/>
    <mergeCell ref="L31:M32"/>
    <mergeCell ref="N31:O32"/>
    <mergeCell ref="P31:Q32"/>
    <mergeCell ref="B29:B30"/>
    <mergeCell ref="C29:D30"/>
    <mergeCell ref="E29:F30"/>
    <mergeCell ref="G29:G30"/>
    <mergeCell ref="K29:K30"/>
    <mergeCell ref="L29:M30"/>
    <mergeCell ref="A37:B37"/>
    <mergeCell ref="C37:E37"/>
    <mergeCell ref="A38:B38"/>
    <mergeCell ref="F38:H38"/>
    <mergeCell ref="A39:B39"/>
    <mergeCell ref="I39:K39"/>
    <mergeCell ref="L33:M34"/>
    <mergeCell ref="N33:O34"/>
    <mergeCell ref="P33:Q34"/>
    <mergeCell ref="C34:D34"/>
    <mergeCell ref="A36:B36"/>
    <mergeCell ref="C36:E36"/>
    <mergeCell ref="F36:H36"/>
    <mergeCell ref="I36:K36"/>
    <mergeCell ref="A43:B43"/>
    <mergeCell ref="F43:H43"/>
    <mergeCell ref="A44:B44"/>
    <mergeCell ref="I44:K44"/>
    <mergeCell ref="A45:B45"/>
    <mergeCell ref="L45:N45"/>
    <mergeCell ref="A41:B41"/>
    <mergeCell ref="C41:E41"/>
    <mergeCell ref="F41:H41"/>
    <mergeCell ref="I41:K41"/>
    <mergeCell ref="L41:N41"/>
    <mergeCell ref="A42:B42"/>
    <mergeCell ref="C42:E42"/>
    <mergeCell ref="M47:R47"/>
    <mergeCell ref="A48:C48"/>
    <mergeCell ref="M48:R48"/>
    <mergeCell ref="A49:C49"/>
    <mergeCell ref="F49:G49"/>
    <mergeCell ref="I49:J49"/>
    <mergeCell ref="M49:R49"/>
    <mergeCell ref="A46:E46"/>
    <mergeCell ref="A47:C47"/>
    <mergeCell ref="D47:E49"/>
    <mergeCell ref="F47:F48"/>
    <mergeCell ref="J47:J48"/>
    <mergeCell ref="K47:L49"/>
  </mergeCells>
  <phoneticPr fontId="24"/>
  <pageMargins left="0.66736111111111107" right="0.11805555555555555" top="0.39305555555555555" bottom="0.19652777777777777" header="0.51111111111111107" footer="0.31458333333333333"/>
  <pageSetup paperSize="9" pageOrder="overThenDown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△ vs □ (L)</vt:lpstr>
      <vt:lpstr>'△ vs □ (L)'!Print_Area</vt:lpstr>
    </vt:vector>
  </TitlesOfParts>
  <Company>河村建築設計室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</dc:creator>
  <cp:lastModifiedBy>Yamamoto</cp:lastModifiedBy>
  <cp:revision/>
  <cp:lastPrinted>2021-01-06T08:19:58Z</cp:lastPrinted>
  <dcterms:created xsi:type="dcterms:W3CDTF">2004-05-03T16:49:52Z</dcterms:created>
  <dcterms:modified xsi:type="dcterms:W3CDTF">2021-01-14T07:43:26Z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  <property fmtid="{D5CDD505-2E9C-101B-9397-08002B2CF9AE}" pid="3" name="KSOReadingLayout">
    <vt:bool>false</vt:bool>
  </property>
</Properties>
</file>